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O\PUT2025\Menetlusse võetud taotluste kokkuvõte\"/>
    </mc:Choice>
  </mc:AlternateContent>
  <xr:revisionPtr revIDLastSave="0" documentId="13_ncr:1_{96F3D9B1-99D0-4CBC-B0FB-085685CA2993}" xr6:coauthVersionLast="47" xr6:coauthVersionMax="47" xr10:uidLastSave="{00000000-0000-0000-0000-000000000000}"/>
  <bookViews>
    <workbookView xWindow="28680" yWindow="-120" windowWidth="29040" windowHeight="17640" tabRatio="880" xr2:uid="{E383B08C-0558-4528-A878-69B5B4C34CAF}"/>
  </bookViews>
  <sheets>
    <sheet name="Figure 1" sheetId="16" r:id="rId1"/>
    <sheet name="Table 1" sheetId="27" r:id="rId2"/>
    <sheet name="Table 2" sheetId="31" r:id="rId3"/>
    <sheet name="Table 3" sheetId="45" r:id="rId4"/>
    <sheet name="Table 4" sheetId="44" r:id="rId5"/>
    <sheet name="Table 5" sheetId="40" r:id="rId6"/>
    <sheet name="Table 6" sheetId="28" r:id="rId7"/>
    <sheet name="Figure 2" sheetId="29" r:id="rId8"/>
    <sheet name="Table 7" sheetId="32" r:id="rId9"/>
    <sheet name="Table 8" sheetId="33" r:id="rId10"/>
    <sheet name="Table 9" sheetId="34" r:id="rId11"/>
  </sheets>
  <definedNames>
    <definedName name="_xlnm._FilterDatabase" localSheetId="0" hidden="1">'Figure 1'!$Q$67:$AC$75</definedName>
    <definedName name="_xlnm._FilterDatabase" localSheetId="5" hidden="1">'Table 5'!$A$2:$B$10</definedName>
    <definedName name="_ftn1" localSheetId="0">'Figure 1'!$A$4</definedName>
    <definedName name="_ftnref1" localSheetId="0">'Figure 1'!$A$1</definedName>
    <definedName name="_xlchart.v1.0" hidden="1">'Figure 2'!$A$3:$A$9</definedName>
    <definedName name="_xlchart.v1.1" hidden="1">'Figure 2'!$B$2</definedName>
    <definedName name="_xlchart.v1.2" hidden="1">'Figure 2'!$B$3:$B$9</definedName>
    <definedName name="_xlchart.v1.3" hidden="1">'Figure 2'!$A$3:$A$9</definedName>
    <definedName name="_xlchart.v1.4" hidden="1">'Figure 2'!$C$2</definedName>
    <definedName name="_xlchart.v1.5" hidden="1">'Figure 2'!$C$3:$C$9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0" l="1"/>
  <c r="B10" i="40"/>
  <c r="B22" i="40"/>
  <c r="B27" i="40"/>
  <c r="B33" i="40"/>
  <c r="B43" i="40"/>
  <c r="B49" i="40"/>
  <c r="B50" i="40"/>
  <c r="B16" i="34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F19" i="33"/>
  <c r="F20" i="33"/>
  <c r="F18" i="33"/>
  <c r="F17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3" i="33"/>
  <c r="D19" i="33"/>
  <c r="E19" i="33"/>
  <c r="D20" i="33"/>
  <c r="E20" i="33"/>
  <c r="C20" i="33"/>
  <c r="C19" i="33"/>
  <c r="I5" i="32"/>
  <c r="I6" i="32"/>
  <c r="I7" i="32"/>
  <c r="I8" i="32"/>
  <c r="I9" i="32"/>
  <c r="I11" i="32"/>
  <c r="I15" i="32"/>
  <c r="I14" i="32"/>
  <c r="I10" i="32"/>
  <c r="I12" i="32"/>
  <c r="I16" i="32"/>
  <c r="I17" i="32"/>
  <c r="I13" i="32"/>
  <c r="I4" i="32"/>
  <c r="C18" i="32"/>
  <c r="D18" i="32"/>
  <c r="E18" i="32"/>
  <c r="F18" i="32"/>
  <c r="G18" i="32"/>
  <c r="H4" i="32"/>
  <c r="H5" i="32"/>
  <c r="H6" i="32"/>
  <c r="H7" i="32"/>
  <c r="H8" i="32"/>
  <c r="H9" i="32"/>
  <c r="H11" i="32"/>
  <c r="H15" i="32"/>
  <c r="H14" i="32"/>
  <c r="H10" i="32"/>
  <c r="H12" i="32"/>
  <c r="H16" i="32"/>
  <c r="H17" i="32"/>
  <c r="H13" i="32"/>
  <c r="H18" i="32"/>
  <c r="I18" i="32"/>
  <c r="B18" i="32"/>
  <c r="C4" i="28"/>
  <c r="I4" i="28"/>
  <c r="C5" i="28"/>
  <c r="I5" i="28"/>
  <c r="C6" i="28"/>
  <c r="I6" i="28"/>
  <c r="C7" i="28"/>
  <c r="I7" i="28"/>
  <c r="C8" i="28"/>
  <c r="I8" i="28"/>
  <c r="C9" i="28"/>
  <c r="I9" i="28"/>
  <c r="C10" i="28"/>
  <c r="I10" i="28"/>
  <c r="H4" i="28"/>
  <c r="H5" i="28"/>
  <c r="H6" i="28"/>
  <c r="H7" i="28"/>
  <c r="H8" i="28"/>
  <c r="H9" i="28"/>
  <c r="H10" i="28"/>
  <c r="D4" i="44"/>
  <c r="D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3" i="44"/>
  <c r="C8" i="45"/>
  <c r="B8" i="45"/>
  <c r="C7" i="45"/>
  <c r="B7" i="45"/>
  <c r="C8" i="27"/>
  <c r="D21" i="44"/>
  <c r="C21" i="44"/>
  <c r="B21" i="44"/>
  <c r="B6" i="16"/>
  <c r="C3" i="16"/>
  <c r="D6" i="16"/>
  <c r="E3" i="16"/>
  <c r="E6" i="16"/>
  <c r="E5" i="16"/>
  <c r="E4" i="16"/>
  <c r="C6" i="16"/>
  <c r="C5" i="16"/>
  <c r="C4" i="16"/>
</calcChain>
</file>

<file path=xl/sharedStrings.xml><?xml version="1.0" encoding="utf-8"?>
<sst xmlns="http://schemas.openxmlformats.org/spreadsheetml/2006/main" count="231" uniqueCount="153">
  <si>
    <t>Estonian Business School</t>
  </si>
  <si>
    <t>BioCC OÜ</t>
  </si>
  <si>
    <r>
      <rPr>
        <b/>
        <sz val="11"/>
        <color theme="1"/>
        <rFont val="Calibri Light"/>
        <family val="2"/>
        <charset val="186"/>
        <scheme val="major"/>
      </rPr>
      <t>Figure 1.</t>
    </r>
    <r>
      <rPr>
        <sz val="11"/>
        <color theme="1"/>
        <rFont val="Calibri Light"/>
        <family val="2"/>
        <charset val="186"/>
        <scheme val="major"/>
      </rPr>
      <t xml:space="preserve"> Number of applications and applied sum by the grant type</t>
    </r>
  </si>
  <si>
    <t>Grant type</t>
  </si>
  <si>
    <t>Postdoctoral grant</t>
  </si>
  <si>
    <t>Starting grant</t>
  </si>
  <si>
    <t>Team grant</t>
  </si>
  <si>
    <t>TOTAL</t>
  </si>
  <si>
    <t>Postdoctoral grant*</t>
  </si>
  <si>
    <t>*going abroad</t>
  </si>
  <si>
    <t>Number of applications</t>
  </si>
  <si>
    <t>Sum applied for 2025</t>
  </si>
  <si>
    <r>
      <t xml:space="preserve">Table 1. </t>
    </r>
    <r>
      <rPr>
        <sz val="11"/>
        <color theme="1"/>
        <rFont val="Calibri Light"/>
        <family val="2"/>
        <charset val="186"/>
      </rPr>
      <t>Number of applications by the groups of grant sum</t>
    </r>
  </si>
  <si>
    <t>Starting grant small</t>
  </si>
  <si>
    <t>Starting grant large</t>
  </si>
  <si>
    <t>Team grant small</t>
  </si>
  <si>
    <t>Team grant large</t>
  </si>
  <si>
    <t>Total</t>
  </si>
  <si>
    <t>Group of grant sum</t>
  </si>
  <si>
    <t>Maximum possible sum (EUR)</t>
  </si>
  <si>
    <r>
      <t xml:space="preserve">Table 2. </t>
    </r>
    <r>
      <rPr>
        <sz val="11"/>
        <color theme="1"/>
        <rFont val="Calibri Light"/>
        <family val="2"/>
        <charset val="186"/>
      </rPr>
      <t>Number of applications by the planned project period</t>
    </r>
  </si>
  <si>
    <t>1 year</t>
  </si>
  <si>
    <t>Up to 2 years</t>
  </si>
  <si>
    <t>Up to 3 years</t>
  </si>
  <si>
    <t>4 years</t>
  </si>
  <si>
    <t>5 years</t>
  </si>
  <si>
    <t>Proportion</t>
  </si>
  <si>
    <t>Basic research</t>
  </si>
  <si>
    <t>Applied research</t>
  </si>
  <si>
    <r>
      <t xml:space="preserve">Table 4. </t>
    </r>
    <r>
      <rPr>
        <sz val="11"/>
        <color theme="1"/>
        <rFont val="Calibri Light"/>
        <family val="2"/>
        <charset val="186"/>
      </rPr>
      <t>Number of applications by the expert panels</t>
    </r>
  </si>
  <si>
    <t>Expert Panel</t>
  </si>
  <si>
    <t>LO1-1 Mathematics, Computer Science, and Informatics Expert Panel</t>
  </si>
  <si>
    <t>LO1-2 Physics Expert Panel</t>
  </si>
  <si>
    <t>LO1-3 Chemistry Expert Panel</t>
  </si>
  <si>
    <t>LO2-1 Earth, Water, and Related Environmental Sciences Expert Panel</t>
  </si>
  <si>
    <t>LO2-2 Cell and Molecular Biology Expert Panel</t>
  </si>
  <si>
    <t>LO2-3 Ecology and Evolutionary Biology Expert Panel</t>
  </si>
  <si>
    <t>TE1 Civil and Mechanical Engineering Expert Panel</t>
  </si>
  <si>
    <t>TE2 Electrical, Electronic, and Information Engineering Expert Panel</t>
  </si>
  <si>
    <t>TE3 Materials Engineering and Nanotechnology Expert Panel</t>
  </si>
  <si>
    <t>TE4 Chemical and Environmental Engineering and Biotechnology Expert Panel</t>
  </si>
  <si>
    <t>AR Medical and Health Sciences Expert Panel</t>
  </si>
  <si>
    <t>SO Social Sciences Expert Panel</t>
  </si>
  <si>
    <t>HU1 History, Archaeology, Ethnology, Folkloristics, and Anthropology Expert Panel</t>
  </si>
  <si>
    <t>HU2 Linguistics and Literary Studies Expert Panel</t>
  </si>
  <si>
    <t>HU4 Arts, Cultural Studies, and Semiotics Expert Panel</t>
  </si>
  <si>
    <r>
      <rPr>
        <b/>
        <sz val="11"/>
        <color theme="1"/>
        <rFont val="Calibri Light"/>
        <family val="2"/>
        <charset val="186"/>
        <scheme val="major"/>
      </rPr>
      <t>Table 3.</t>
    </r>
    <r>
      <rPr>
        <sz val="11"/>
        <color theme="1"/>
        <rFont val="Calibri Light"/>
        <family val="2"/>
        <charset val="186"/>
        <scheme val="major"/>
      </rPr>
      <t xml:space="preserve"> Number of applications for basic and applied research</t>
    </r>
  </si>
  <si>
    <t>Frascati Manual fields of research</t>
  </si>
  <si>
    <t>Exact Sciences</t>
  </si>
  <si>
    <t>1.1 Mathematics</t>
  </si>
  <si>
    <t>1.2 Computer and Information Sciences</t>
  </si>
  <si>
    <t>1.3 Physical Sciences</t>
  </si>
  <si>
    <t>1.4 Chemical Sciences</t>
  </si>
  <si>
    <t>Exact Sciences total</t>
  </si>
  <si>
    <t>Biosciences and Environment</t>
  </si>
  <si>
    <t>1.5 Earth and Related Environmental Sciences</t>
  </si>
  <si>
    <t>1.6 Biological Sciences</t>
  </si>
  <si>
    <t>Biosciences and Environment total</t>
  </si>
  <si>
    <t>Engineering and Technology</t>
  </si>
  <si>
    <t>2.1 Civil Engineering</t>
  </si>
  <si>
    <t>2.2 Electrical Engineering, Electronic Engineering, Information Engineering</t>
  </si>
  <si>
    <t>2.3 Mechanical Engineering</t>
  </si>
  <si>
    <t>2.4 Chemical Engineering</t>
  </si>
  <si>
    <t>2.5 Materials Engineering</t>
  </si>
  <si>
    <t>2.6 Medical Engineering</t>
  </si>
  <si>
    <t>2.7 Environmental Engineering</t>
  </si>
  <si>
    <t>2.8 Environmental Biotechnology</t>
  </si>
  <si>
    <t>2.9 Industrial Biotechnology</t>
  </si>
  <si>
    <t>2.10 Nano-Technology</t>
  </si>
  <si>
    <t>2.11 Other Engineering and Technologies</t>
  </si>
  <si>
    <t>Engineering and Technology total</t>
  </si>
  <si>
    <t>Medical and Health Sciences</t>
  </si>
  <si>
    <t>3.1 Basic Medicine</t>
  </si>
  <si>
    <t>3.2 Clinical Medicine</t>
  </si>
  <si>
    <t>3.3 Health Sciences</t>
  </si>
  <si>
    <t>3.4 Medical Biotechnology</t>
  </si>
  <si>
    <t>Medical and Health Sciences total</t>
  </si>
  <si>
    <t>Agricultural and Veterinary Sciences</t>
  </si>
  <si>
    <t>4.1 Agriculture, Forestry, and Fisheries</t>
  </si>
  <si>
    <t>4.2 Animal and Dairy Science</t>
  </si>
  <si>
    <t>4.3 Veterinary Medicine</t>
  </si>
  <si>
    <t>4.4 Agricultural Biotechnology</t>
  </si>
  <si>
    <t>4.5 Other Agricultural Sciences</t>
  </si>
  <si>
    <t>Agricultural and Veterinary Sciences total</t>
  </si>
  <si>
    <t>Social Sciences</t>
  </si>
  <si>
    <t>5.1 Psychology and Cognitive Sciences</t>
  </si>
  <si>
    <t>5.2 Economics and Business</t>
  </si>
  <si>
    <t>5.3 Education</t>
  </si>
  <si>
    <t>5.4 Sociology</t>
  </si>
  <si>
    <t>5.5 Law</t>
  </si>
  <si>
    <t>5.6 Political Science</t>
  </si>
  <si>
    <t>5.7 Social and Economic Geography</t>
  </si>
  <si>
    <t>5.8 Media and Communications</t>
  </si>
  <si>
    <t>5.9 Other Social Sciences</t>
  </si>
  <si>
    <t>Social Sciences total</t>
  </si>
  <si>
    <t>Humanities and the Arts</t>
  </si>
  <si>
    <t>6.1 History and Archaeology</t>
  </si>
  <si>
    <t>6.2 Languages and Literature</t>
  </si>
  <si>
    <t>6.3 Philosophy, Ethics and Religion</t>
  </si>
  <si>
    <t>6.4 Arts (Arts, History of Arts, Performing Arts, Music)</t>
  </si>
  <si>
    <t>6.5 Other Humanities</t>
  </si>
  <si>
    <t>Humanities and the Arts total</t>
  </si>
  <si>
    <r>
      <t xml:space="preserve">Table 6. </t>
    </r>
    <r>
      <rPr>
        <sz val="11"/>
        <color theme="1"/>
        <rFont val="Calibri Light"/>
        <family val="2"/>
        <charset val="186"/>
      </rPr>
      <t>Number of applications and sum applied for 2025 by field of research</t>
    </r>
  </si>
  <si>
    <t>Applied sum (EUR)</t>
  </si>
  <si>
    <t>*In case of postdoctoral grant applications preferred research field</t>
  </si>
  <si>
    <r>
      <t xml:space="preserve">Figure 2. </t>
    </r>
    <r>
      <rPr>
        <sz val="11"/>
        <color theme="1"/>
        <rFont val="Calibri Light"/>
        <family val="2"/>
        <charset val="186"/>
      </rPr>
      <t>Proportions of the number of applications and sum applied for 2025 by field of research</t>
    </r>
  </si>
  <si>
    <t>Agric. and Vet. Sciences</t>
  </si>
  <si>
    <t>Proportions of the number of applications</t>
  </si>
  <si>
    <t>Proportions of the sum applied for 2024</t>
  </si>
  <si>
    <t>R&amp;D institution</t>
  </si>
  <si>
    <t>All grant types</t>
  </si>
  <si>
    <t>University of Tartu</t>
  </si>
  <si>
    <t>Tallinn University of Technology</t>
  </si>
  <si>
    <t>Estonian University of Life Sciences</t>
  </si>
  <si>
    <t>Tallinn University</t>
  </si>
  <si>
    <t>National Institute of Chemical Physics and Biophysics</t>
  </si>
  <si>
    <t>Estonian Literary Museum</t>
  </si>
  <si>
    <t>Estonian Academy of Arts</t>
  </si>
  <si>
    <t>Estonian Academy of Music and Theatre</t>
  </si>
  <si>
    <t>The Centre of Estonian Rural Research and Knowledge</t>
  </si>
  <si>
    <t>Institute of the Estonian Language</t>
  </si>
  <si>
    <t>National Institute for Health Development</t>
  </si>
  <si>
    <t>Competence Centre on Health Technologies</t>
  </si>
  <si>
    <r>
      <t xml:space="preserve">Table 7. </t>
    </r>
    <r>
      <rPr>
        <sz val="11"/>
        <color theme="1"/>
        <rFont val="Calibri Light"/>
        <family val="2"/>
        <charset val="186"/>
      </rPr>
      <t>Number of applications and sum applied for 2025 by applicants` R&amp;D institutions</t>
    </r>
  </si>
  <si>
    <r>
      <t xml:space="preserve">Table 8. </t>
    </r>
    <r>
      <rPr>
        <sz val="11"/>
        <color theme="1"/>
        <rFont val="Calibri Light"/>
        <family val="2"/>
        <charset val="186"/>
      </rPr>
      <t>Number and proportion of applications by grant type, field of research and gender</t>
    </r>
  </si>
  <si>
    <t>Frascati Manual Category</t>
  </si>
  <si>
    <t>Male/ Female</t>
  </si>
  <si>
    <t>Proportion in field of research</t>
  </si>
  <si>
    <t>Biosciences and Environment sciences</t>
  </si>
  <si>
    <t>All fields of research</t>
  </si>
  <si>
    <t>Proportion in grant type</t>
  </si>
  <si>
    <t>Male</t>
  </si>
  <si>
    <t>Female</t>
  </si>
  <si>
    <r>
      <t xml:space="preserve">Table 9. </t>
    </r>
    <r>
      <rPr>
        <sz val="11"/>
        <color theme="1"/>
        <rFont val="Calibri Light"/>
        <family val="2"/>
        <charset val="186"/>
      </rPr>
      <t>Number of postdoctoral applications by destination country</t>
    </r>
  </si>
  <si>
    <t>UK</t>
  </si>
  <si>
    <t>Spain</t>
  </si>
  <si>
    <t>Italy</t>
  </si>
  <si>
    <t>Germany</t>
  </si>
  <si>
    <t>Finland</t>
  </si>
  <si>
    <t>Sweden</t>
  </si>
  <si>
    <t>France</t>
  </si>
  <si>
    <t>Norway</t>
  </si>
  <si>
    <t>the United States of America</t>
  </si>
  <si>
    <t>the Netherlands</t>
  </si>
  <si>
    <t>Belgium</t>
  </si>
  <si>
    <t>Latvia</t>
  </si>
  <si>
    <t>Poland</t>
  </si>
  <si>
    <t>Postdoctoral Expert Panel</t>
  </si>
  <si>
    <t>PÕ1 Agricultural and Veterinary Sciences Expert Panel</t>
  </si>
  <si>
    <t>HU3 Philosophy, Religious Studies, and Classical Studies Expert Panel</t>
  </si>
  <si>
    <r>
      <t xml:space="preserve">Table 5. </t>
    </r>
    <r>
      <rPr>
        <sz val="11"/>
        <color theme="1"/>
        <rFont val="Calibri Light"/>
        <family val="2"/>
        <charset val="186"/>
      </rPr>
      <t>Number of applications by counting the proportions of the subfields</t>
    </r>
  </si>
  <si>
    <t>Field of research</t>
  </si>
  <si>
    <t>Destination country of the postdoc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</si>
</sst>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</font>
    <font>
      <b/>
      <sz val="11"/>
      <color theme="1"/>
      <name val="Calibri Light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b/>
      <sz val="11"/>
      <color theme="1"/>
      <name val="Calibri Light"/>
      <family val="2"/>
      <charset val="186"/>
      <scheme val="major"/>
    </font>
    <font>
      <i/>
      <sz val="10"/>
      <color theme="1"/>
      <name val="Calibri Light"/>
      <family val="2"/>
      <charset val="186"/>
    </font>
    <font>
      <i/>
      <sz val="11"/>
      <color theme="1"/>
      <name val="Calibri Light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E0D7F0"/>
        <bgColor theme="4" tint="0.79998168889431442"/>
      </patternFill>
    </fill>
    <fill>
      <patternFill patternType="solid">
        <fgColor rgb="FFE0D7F0"/>
        <bgColor indexed="64"/>
      </patternFill>
    </fill>
    <fill>
      <patternFill patternType="solid">
        <fgColor rgb="FFD5D4D4"/>
        <bgColor theme="4" tint="0.79998168889431442"/>
      </patternFill>
    </fill>
    <fill>
      <patternFill patternType="solid">
        <fgColor rgb="FFD5D4D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7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  <xf numFmtId="1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1" fillId="0" borderId="0" xfId="0" applyFont="1"/>
    <xf numFmtId="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6" fillId="0" borderId="5" xfId="0" applyFont="1" applyBorder="1"/>
    <xf numFmtId="0" fontId="2" fillId="0" borderId="0" xfId="0" applyFont="1" applyAlignment="1">
      <alignment wrapText="1"/>
    </xf>
    <xf numFmtId="0" fontId="2" fillId="0" borderId="5" xfId="0" applyFont="1" applyBorder="1"/>
    <xf numFmtId="165" fontId="2" fillId="0" borderId="5" xfId="0" applyNumberFormat="1" applyFont="1" applyBorder="1"/>
    <xf numFmtId="165" fontId="3" fillId="5" borderId="5" xfId="0" applyNumberFormat="1" applyFont="1" applyFill="1" applyBorder="1"/>
    <xf numFmtId="0" fontId="2" fillId="0" borderId="7" xfId="0" applyFont="1" applyBorder="1" applyAlignment="1">
      <alignment vertical="center"/>
    </xf>
    <xf numFmtId="165" fontId="3" fillId="2" borderId="5" xfId="0" applyNumberFormat="1" applyFont="1" applyFill="1" applyBorder="1"/>
    <xf numFmtId="165" fontId="2" fillId="0" borderId="0" xfId="0" applyNumberFormat="1" applyFont="1"/>
    <xf numFmtId="9" fontId="6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9" fontId="6" fillId="0" borderId="5" xfId="0" applyNumberFormat="1" applyFont="1" applyBorder="1"/>
    <xf numFmtId="3" fontId="6" fillId="0" borderId="5" xfId="0" applyNumberFormat="1" applyFont="1" applyBorder="1"/>
    <xf numFmtId="0" fontId="7" fillId="2" borderId="5" xfId="0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2" fillId="0" borderId="5" xfId="0" applyNumberFormat="1" applyFont="1" applyBorder="1"/>
    <xf numFmtId="0" fontId="3" fillId="2" borderId="5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9" fontId="7" fillId="3" borderId="5" xfId="1" applyFont="1" applyFill="1" applyBorder="1"/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/>
    <xf numFmtId="3" fontId="2" fillId="0" borderId="5" xfId="1" applyNumberFormat="1" applyFont="1" applyBorder="1"/>
    <xf numFmtId="3" fontId="8" fillId="0" borderId="5" xfId="0" applyNumberFormat="1" applyFont="1" applyBorder="1"/>
    <xf numFmtId="3" fontId="8" fillId="0" borderId="7" xfId="0" applyNumberFormat="1" applyFont="1" applyBorder="1"/>
    <xf numFmtId="3" fontId="9" fillId="0" borderId="5" xfId="0" applyNumberFormat="1" applyFont="1" applyBorder="1"/>
    <xf numFmtId="3" fontId="2" fillId="0" borderId="7" xfId="0" applyNumberFormat="1" applyFont="1" applyBorder="1"/>
    <xf numFmtId="0" fontId="3" fillId="2" borderId="5" xfId="0" applyFont="1" applyFill="1" applyBorder="1"/>
    <xf numFmtId="3" fontId="3" fillId="3" borderId="5" xfId="0" applyNumberFormat="1" applyFont="1" applyFill="1" applyBorder="1"/>
    <xf numFmtId="3" fontId="3" fillId="2" borderId="7" xfId="0" applyNumberFormat="1" applyFont="1" applyFill="1" applyBorder="1"/>
    <xf numFmtId="3" fontId="3" fillId="3" borderId="5" xfId="1" applyNumberFormat="1" applyFont="1" applyFill="1" applyBorder="1"/>
    <xf numFmtId="9" fontId="2" fillId="0" borderId="0" xfId="1" applyFont="1"/>
    <xf numFmtId="9" fontId="2" fillId="0" borderId="0" xfId="0" applyNumberFormat="1" applyFont="1"/>
    <xf numFmtId="0" fontId="3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/>
    <xf numFmtId="3" fontId="3" fillId="2" borderId="11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9" fontId="2" fillId="0" borderId="5" xfId="0" applyNumberFormat="1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9" fontId="3" fillId="3" borderId="5" xfId="0" applyNumberFormat="1" applyFont="1" applyFill="1" applyBorder="1" applyAlignment="1">
      <alignment vertical="center"/>
    </xf>
    <xf numFmtId="9" fontId="3" fillId="3" borderId="5" xfId="1" applyFont="1" applyFill="1" applyBorder="1"/>
    <xf numFmtId="0" fontId="2" fillId="3" borderId="5" xfId="0" applyFont="1" applyFill="1" applyBorder="1"/>
    <xf numFmtId="0" fontId="3" fillId="3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3" borderId="5" xfId="0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3" fillId="5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6" fillId="0" borderId="2" xfId="0" applyFont="1" applyBorder="1"/>
    <xf numFmtId="9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7" fillId="2" borderId="2" xfId="0" applyFont="1" applyFill="1" applyBorder="1"/>
    <xf numFmtId="9" fontId="7" fillId="2" borderId="2" xfId="1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D79397"/>
      <color rgb="FFF49397"/>
      <color rgb="FFF4BA7F"/>
      <color rgb="FFB1D385"/>
      <color rgb="FF7F97C3"/>
      <color rgb="FFF8D97F"/>
      <color rgb="FF7FC2E4"/>
      <color rgb="FFE0D7F0"/>
      <color rgb="FFB39CDB"/>
      <color rgb="FF856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t-EE" sz="1400" b="0"/>
              <a:t>Number of applications</a:t>
            </a:r>
            <a:endParaRPr lang="en-US" sz="1400" b="0"/>
          </a:p>
        </c:rich>
      </c:tx>
      <c:layout>
        <c:manualLayout>
          <c:xMode val="edge"/>
          <c:yMode val="edge"/>
          <c:x val="1.6977957109766122E-2"/>
          <c:y val="3.06764008698188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3111111111111"/>
          <c:y val="0.13665783283273336"/>
          <c:w val="0.56982908496732021"/>
          <c:h val="0.70196336553945249"/>
        </c:manualLayout>
      </c:layout>
      <c:pieChart>
        <c:varyColors val="1"/>
        <c:ser>
          <c:idx val="1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8560C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C02-453C-A9FF-E4FE45A7B186}"/>
              </c:ext>
            </c:extLst>
          </c:dPt>
          <c:dPt>
            <c:idx val="1"/>
            <c:bubble3D val="0"/>
            <c:spPr>
              <a:solidFill>
                <a:srgbClr val="B39C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C02-453C-A9FF-E4FE45A7B186}"/>
              </c:ext>
            </c:extLst>
          </c:dPt>
          <c:dPt>
            <c:idx val="2"/>
            <c:bubble3D val="0"/>
            <c:spPr>
              <a:solidFill>
                <a:srgbClr val="E0D7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C02-453C-A9FF-E4FE45A7B18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4141B7C-C415-4F7B-A812-7F3F0AA51075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861489B-6FC6-4F0F-97F2-4A048232DF1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C02-453C-A9FF-E4FE45A7B1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2B7A21-644B-4644-8982-6451618A2128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58ABECE6-6F35-4134-8471-68C211B8998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C02-453C-A9FF-E4FE45A7B1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0411033-566F-45C3-9376-345B3BE02D2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fld id="{A0D8B796-2BE7-4E7B-B5C7-975C2502E06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C02-453C-A9FF-E4FE45A7B18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1'!$A$3:$A$5</c:f>
              <c:strCache>
                <c:ptCount val="3"/>
                <c:pt idx="0">
                  <c:v>Postdoctoral grant*</c:v>
                </c:pt>
                <c:pt idx="1">
                  <c:v>Starting grant</c:v>
                </c:pt>
                <c:pt idx="2">
                  <c:v>Team grant</c:v>
                </c:pt>
              </c:strCache>
            </c:strRef>
          </c:cat>
          <c:val>
            <c:numRef>
              <c:f>'Figure 1'!$B$3:$B$5</c:f>
              <c:numCache>
                <c:formatCode>General</c:formatCode>
                <c:ptCount val="3"/>
                <c:pt idx="0">
                  <c:v>35</c:v>
                </c:pt>
                <c:pt idx="1">
                  <c:v>55</c:v>
                </c:pt>
                <c:pt idx="2">
                  <c:v>243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1'!$C$3:$C$5</c15:f>
                <c15:dlblRangeCache>
                  <c:ptCount val="3"/>
                  <c:pt idx="0">
                    <c:v>11%</c:v>
                  </c:pt>
                  <c:pt idx="1">
                    <c:v>17%</c:v>
                  </c:pt>
                  <c:pt idx="2">
                    <c:v>73%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C02-453C-A9FF-E4FE45A7B186}"/>
            </c:ext>
          </c:extLst>
        </c:ser>
        <c:ser>
          <c:idx val="0"/>
          <c:order val="1"/>
          <c:dLbls>
            <c:dLbl>
              <c:idx val="0"/>
              <c:tx>
                <c:rich>
                  <a:bodyPr/>
                  <a:lstStyle/>
                  <a:p>
                    <a:fld id="{E2113EE2-9D23-491D-A3E7-16783643225B}" type="CELLRANGE">
                      <a:rPr lang="et-EE"/>
                      <a:pPr/>
                      <a:t>[LAHTRIVAHEMIK]</a:t>
                    </a:fld>
                    <a:r>
                      <a:rPr lang="et-EE" baseline="0"/>
                      <a:t>
</a:t>
                    </a:r>
                    <a:fld id="{90076A11-47D0-46FC-9B9A-1592F12534B6}" type="VALUE">
                      <a:rPr lang="et-EE" baseline="0"/>
                      <a:pPr/>
                      <a:t>[VÄÄRTUS]</a:t>
                    </a:fld>
                    <a:endParaRPr lang="et-EE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C02-453C-A9FF-E4FE45A7B1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8AB396-2A16-49B2-9237-E47400D15854}" type="CELLRANGE">
                      <a:rPr lang="et-EE"/>
                      <a:pPr/>
                      <a:t>[LAHTRIVAHEMIK]</a:t>
                    </a:fld>
                    <a:r>
                      <a:rPr lang="et-EE" baseline="0"/>
                      <a:t>
</a:t>
                    </a:r>
                    <a:fld id="{D5C58238-3937-44E8-BABB-92E2609DB503}" type="VALUE">
                      <a:rPr lang="et-EE" baseline="0"/>
                      <a:pPr/>
                      <a:t>[VÄÄRTUS]</a:t>
                    </a:fld>
                    <a:endParaRPr lang="et-EE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C02-453C-A9FF-E4FE45A7B1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3A9947-9E7C-451F-AD0E-18947AD6D3D8}" type="CELLRANGE">
                      <a:rPr lang="et-EE"/>
                      <a:pPr/>
                      <a:t>[LAHTRIVAHEMIK]</a:t>
                    </a:fld>
                    <a:r>
                      <a:rPr lang="et-EE" baseline="0"/>
                      <a:t>
</a:t>
                    </a:r>
                    <a:fld id="{0701E31E-6594-461A-9418-537BFB704351}" type="VALUE">
                      <a:rPr lang="et-EE" baseline="0"/>
                      <a:pPr/>
                      <a:t>[VÄÄRTUS]</a:t>
                    </a:fld>
                    <a:endParaRPr lang="et-EE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C02-453C-A9FF-E4FE45A7B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t-E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1'!$A$3:$A$5</c:f>
              <c:strCache>
                <c:ptCount val="3"/>
                <c:pt idx="0">
                  <c:v>Postdoctoral grant*</c:v>
                </c:pt>
                <c:pt idx="1">
                  <c:v>Starting grant</c:v>
                </c:pt>
                <c:pt idx="2">
                  <c:v>Team grant</c:v>
                </c:pt>
              </c:strCache>
            </c:strRef>
          </c:cat>
          <c:val>
            <c:numRef>
              <c:f>'Figure 1'!$C$3:$C$5</c:f>
              <c:numCache>
                <c:formatCode>0%</c:formatCode>
                <c:ptCount val="3"/>
                <c:pt idx="0">
                  <c:v>0.10510510510510511</c:v>
                </c:pt>
                <c:pt idx="1">
                  <c:v>0.16516516516516516</c:v>
                </c:pt>
                <c:pt idx="2">
                  <c:v>0.72972972972972971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1'!$C$3:$C$5</c15:f>
                <c15:dlblRangeCache>
                  <c:ptCount val="3"/>
                  <c:pt idx="0">
                    <c:v>11%</c:v>
                  </c:pt>
                  <c:pt idx="1">
                    <c:v>17%</c:v>
                  </c:pt>
                  <c:pt idx="2">
                    <c:v>73%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DC02-453C-A9FF-E4FE45A7B18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3.7549129492639922E-2"/>
          <c:y val="0.8161743367306189"/>
          <c:w val="0.9"/>
          <c:h val="8.29967188444723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et-E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t-EE" sz="1400"/>
              <a:t>Sum applied</a:t>
            </a:r>
            <a:r>
              <a:rPr lang="et-EE" sz="1400" baseline="0"/>
              <a:t> for 2025</a:t>
            </a:r>
            <a:endParaRPr lang="en-US" sz="1400"/>
          </a:p>
        </c:rich>
      </c:tx>
      <c:layout>
        <c:manualLayout>
          <c:xMode val="edge"/>
          <c:yMode val="edge"/>
          <c:x val="2.4569607843137279E-2"/>
          <c:y val="3.06763285024154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3111111111111"/>
          <c:y val="0.13665783283273336"/>
          <c:w val="0.56982908496732021"/>
          <c:h val="0.70196336553945249"/>
        </c:manualLayout>
      </c:layout>
      <c:pieChart>
        <c:varyColors val="1"/>
        <c:ser>
          <c:idx val="1"/>
          <c:order val="0"/>
          <c:tx>
            <c:strRef>
              <c:f>'Figure 1'!$D$2</c:f>
              <c:strCache>
                <c:ptCount val="1"/>
                <c:pt idx="0">
                  <c:v>Sum applied for 2025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8560C5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D06-45F3-B10C-F73DBD8537DF}"/>
              </c:ext>
            </c:extLst>
          </c:dPt>
          <c:dPt>
            <c:idx val="1"/>
            <c:bubble3D val="0"/>
            <c:spPr>
              <a:solidFill>
                <a:srgbClr val="B39CDB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D06-45F3-B10C-F73DBD8537DF}"/>
              </c:ext>
            </c:extLst>
          </c:dPt>
          <c:dPt>
            <c:idx val="2"/>
            <c:bubble3D val="0"/>
            <c:spPr>
              <a:solidFill>
                <a:srgbClr val="E0D7F0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D06-45F3-B10C-F73DBD8537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AF28A76-C708-4C28-AE6C-A0E0620E09E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
</a:t>
                    </a:r>
                    <a:fld id="{41BDB29A-4D46-45AD-95F4-09C7DCA9BA9E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D06-45F3-B10C-F73DBD8537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BB46F9-79AF-4C98-BDA3-0B7901390149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
</a:t>
                    </a:r>
                    <a:fld id="{D7E2ED54-18EC-4694-9885-4618C4D8D30B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D06-45F3-B10C-F73DBD8537DF}"/>
                </c:ext>
              </c:extLst>
            </c:dLbl>
            <c:dLbl>
              <c:idx val="2"/>
              <c:layout>
                <c:manualLayout>
                  <c:x val="0.27807189542483662"/>
                  <c:y val="-1.8761205675578683E-2"/>
                </c:manualLayout>
              </c:layout>
              <c:tx>
                <c:rich>
                  <a:bodyPr/>
                  <a:lstStyle/>
                  <a:p>
                    <a:fld id="{4A7B5AAE-DF18-46B5-A970-546F532677FC}" type="CELLRANGE">
                      <a:rPr lang="en-US" baseline="0"/>
                      <a:pPr/>
                      <a:t>[LAHTRIVAHEMIK]</a:t>
                    </a:fld>
                    <a:r>
                      <a:rPr lang="en-US" baseline="0"/>
                      <a:t>
</a:t>
                    </a:r>
                    <a:fld id="{F35A0156-4309-4A65-8D90-144928E1DA0D}" type="VALUE">
                      <a:rPr lang="en-US" baseline="0"/>
                      <a:pPr/>
                      <a:t>[VÄÄRTUS]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6068627450980393"/>
                      <c:h val="0.1732644552085588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D06-45F3-B10C-F73DBD8537D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1'!$A$3:$A$5</c:f>
              <c:strCache>
                <c:ptCount val="3"/>
                <c:pt idx="0">
                  <c:v>Postdoctoral grant*</c:v>
                </c:pt>
                <c:pt idx="1">
                  <c:v>Starting grant</c:v>
                </c:pt>
                <c:pt idx="2">
                  <c:v>Team grant</c:v>
                </c:pt>
              </c:strCache>
            </c:strRef>
          </c:cat>
          <c:val>
            <c:numRef>
              <c:f>'Figure 1'!$D$3:$D$5</c:f>
              <c:numCache>
                <c:formatCode>#,##0</c:formatCode>
                <c:ptCount val="3"/>
                <c:pt idx="0">
                  <c:v>2660000</c:v>
                </c:pt>
                <c:pt idx="1">
                  <c:v>5411806</c:v>
                </c:pt>
                <c:pt idx="2">
                  <c:v>54101041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1'!$E$3:$E$5</c15:f>
                <c15:dlblRangeCache>
                  <c:ptCount val="3"/>
                  <c:pt idx="0">
                    <c:v>4%</c:v>
                  </c:pt>
                  <c:pt idx="1">
                    <c:v>9%</c:v>
                  </c:pt>
                  <c:pt idx="2">
                    <c:v>87%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D06-45F3-B10C-F73DBD8537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7"/>
      </c:pieChart>
    </c:plotArea>
    <c:legend>
      <c:legendPos val="b"/>
      <c:layout>
        <c:manualLayout>
          <c:xMode val="edge"/>
          <c:yMode val="edge"/>
          <c:x val="3.7549019607843133E-2"/>
          <c:y val="0.80240497605179284"/>
          <c:w val="0.9"/>
          <c:h val="8.29967188444723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/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j-lt"/>
          <a:ea typeface="+mn-ea"/>
          <a:cs typeface="+mn-cs"/>
        </a:defRPr>
      </a:pPr>
      <a:endParaRPr lang="et-EE"/>
    </a:p>
  </c:txPr>
  <c:printSettings>
    <c:headerFooter/>
    <c:pageMargins b="0.75" l="0.7" r="0.7" t="0.75" header="0.3" footer="0.3"/>
    <c:pageSetup/>
  </c:printSettings>
  <c:userShapes r:id="rId1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Proportions of the number of applications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tx1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defRPr>
          </a:pPr>
          <a:r>
            <a:rPr lang="et-EE" sz="1200" b="0" i="0" u="none" strike="noStrike" baseline="0">
              <a:solidFill>
                <a:schemeClr val="tx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Proportions of the number of applications</a:t>
          </a:r>
        </a:p>
      </cx:txPr>
    </cx:title>
    <cx:plotArea>
      <cx:plotAreaRegion>
        <cx:series layoutId="treemap" uniqueId="{20ED6F29-056D-4314-B6CA-942E90BBFDB5}">
          <cx:tx>
            <cx:txData>
              <cx:f>_xlchart.v1.1</cx:f>
              <cx:v>Proportions of the number of applications</cx:v>
            </cx:txData>
          </cx:tx>
          <cx:dataPt idx="0">
            <cx:spPr>
              <a:solidFill>
                <a:srgbClr val="7FC2E4"/>
              </a:solidFill>
            </cx:spPr>
          </cx:dataPt>
          <cx:dataPt idx="1">
            <cx:spPr>
              <a:pattFill prst="pct80">
                <a:fgClr>
                  <a:srgbClr val="7FC2E4"/>
                </a:fgClr>
                <a:bgClr>
                  <a:sysClr val="window" lastClr="FFFFFF"/>
                </a:bgClr>
              </a:pattFill>
            </cx:spPr>
          </cx:dataPt>
          <cx:dataPt idx="2">
            <cx:spPr>
              <a:solidFill>
                <a:srgbClr val="F8D97F"/>
              </a:solidFill>
            </cx:spPr>
          </cx:dataPt>
          <cx:dataPt idx="3">
            <cx:spPr>
              <a:solidFill>
                <a:srgbClr val="7F97C3"/>
              </a:solidFill>
            </cx:spPr>
          </cx:dataPt>
          <cx:dataPt idx="4">
            <cx:spPr>
              <a:solidFill>
                <a:srgbClr val="B1D385"/>
              </a:solidFill>
            </cx:spPr>
          </cx:dataPt>
          <cx:dataPt idx="5">
            <cx:spPr>
              <a:solidFill>
                <a:srgbClr val="F4BA7F"/>
              </a:solidFill>
            </cx:spPr>
          </cx:dataPt>
          <cx:dataPt idx="6">
            <cx:spPr>
              <a:solidFill>
                <a:srgbClr val="D79397"/>
              </a:solidFill>
            </cx:spPr>
          </cx:dataPt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1000" b="1" i="0">
                    <a:solidFill>
                      <a:schemeClr val="tx1"/>
                    </a:solidFill>
                    <a:latin typeface="Calibri Light" panose="020F0302020204030204" pitchFamily="34" charset="0"/>
                    <a:ea typeface="Calibri Light" panose="020F0302020204030204" pitchFamily="34" charset="0"/>
                    <a:cs typeface="Calibri Light" panose="020F0302020204030204" pitchFamily="34" charset="0"/>
                  </a:defRPr>
                </a:pPr>
                <a:endParaRPr lang="et-EE" sz="1000" b="1">
                  <a:solidFill>
                    <a:schemeClr val="tx1"/>
                  </a:solidFill>
                  <a:latin typeface="Calibri Light" panose="020F0302020204030204" pitchFamily="34" charset="0"/>
                  <a:cs typeface="Calibri Light" panose="020F0302020204030204" pitchFamily="34" charset="0"/>
                </a:endParaRPr>
              </a:p>
            </cx:txPr>
            <cx:visibility seriesName="0" categoryName="1" value="1"/>
            <cx:separator> </cx:separator>
            <cx:dataLabel idx="4">
              <cx:txPr>
                <a:bodyPr vertOverflow="overflow" horzOverflow="overflow" wrap="square" lIns="0" tIns="0" rIns="0" bIns="0"/>
                <a:lstStyle/>
                <a:p>
                  <a:pPr algn="ctr" rtl="0">
                    <a:defRPr sz="800"/>
                  </a:pPr>
                  <a:r>
                    <a:rPr lang="et-EE" sz="800" b="1">
                      <a:solidFill>
                        <a:schemeClr val="tx1"/>
                      </a:solidFill>
                      <a:latin typeface="Calibri Light" panose="020F0302020204030204" pitchFamily="34" charset="0"/>
                      <a:cs typeface="Calibri Light" panose="020F0302020204030204" pitchFamily="34" charset="0"/>
                    </a:rPr>
                    <a:t>Agric. and Vet. Sciences 6%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txData>
          <cx:v>Proportions of the sum applied for 2025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+mj-lt"/>
              <a:ea typeface="Calibri Light" panose="020F0302020204030204" pitchFamily="34" charset="0"/>
              <a:cs typeface="Calibri Light" panose="020F0302020204030204" pitchFamily="34" charset="0"/>
            </a:defRPr>
          </a:pPr>
          <a:r>
            <a:rPr lang="et-EE" sz="1200" b="0" i="0" u="none" strike="noStrike" baseline="0">
              <a:solidFill>
                <a:schemeClr val="tx1"/>
              </a:solidFill>
              <a:latin typeface="+mj-lt"/>
              <a:cs typeface="Calibri Light" panose="020F0302020204030204" pitchFamily="34" charset="0"/>
            </a:rPr>
            <a:t>Proportions of the sum applied for 2025</a:t>
          </a:r>
        </a:p>
      </cx:txPr>
    </cx:title>
    <cx:plotArea>
      <cx:plotAreaRegion>
        <cx:series layoutId="treemap" uniqueId="{474E121A-C1DC-4CD7-AE44-597BFE790DC6}">
          <cx:tx>
            <cx:txData>
              <cx:f>_xlchart.v1.4</cx:f>
              <cx:v>Proportions of the sum applied for 2024</cx:v>
            </cx:txData>
          </cx:tx>
          <cx:dataPt idx="0">
            <cx:spPr>
              <a:solidFill>
                <a:srgbClr val="7FC2E4"/>
              </a:solidFill>
            </cx:spPr>
          </cx:dataPt>
          <cx:dataPt idx="1">
            <cx:spPr>
              <a:pattFill prst="pct80">
                <a:fgClr>
                  <a:srgbClr val="7FC2E4"/>
                </a:fgClr>
                <a:bgClr>
                  <a:sysClr val="window" lastClr="FFFFFF"/>
                </a:bgClr>
              </a:pattFill>
            </cx:spPr>
          </cx:dataPt>
          <cx:dataPt idx="2">
            <cx:spPr>
              <a:solidFill>
                <a:srgbClr val="F8D97F"/>
              </a:solidFill>
            </cx:spPr>
          </cx:dataPt>
          <cx:dataPt idx="3">
            <cx:spPr>
              <a:solidFill>
                <a:srgbClr val="7F97C3"/>
              </a:solidFill>
            </cx:spPr>
          </cx:dataPt>
          <cx:dataPt idx="4">
            <cx:spPr>
              <a:solidFill>
                <a:srgbClr val="B1D385"/>
              </a:solidFill>
            </cx:spPr>
          </cx:dataPt>
          <cx:dataPt idx="5">
            <cx:spPr>
              <a:solidFill>
                <a:srgbClr val="F4BA7F"/>
              </a:solidFill>
            </cx:spPr>
          </cx:dataPt>
          <cx:dataPt idx="6">
            <cx:spPr>
              <a:solidFill>
                <a:srgbClr val="D79397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 b="1">
                    <a:solidFill>
                      <a:schemeClr val="tx1"/>
                    </a:solidFill>
                    <a:latin typeface="+mj-lt"/>
                    <a:ea typeface="Calibri Light" panose="020F0302020204030204" pitchFamily="34" charset="0"/>
                    <a:cs typeface="Calibri Light" panose="020F0302020204030204" pitchFamily="34" charset="0"/>
                  </a:defRPr>
                </a:pPr>
                <a:endParaRPr lang="et-EE" sz="1000" b="1" i="0" u="none" strike="noStrike" baseline="0">
                  <a:solidFill>
                    <a:schemeClr val="tx1"/>
                  </a:solidFill>
                  <a:latin typeface="+mj-lt"/>
                  <a:cs typeface="Calibri Light" panose="020F0302020204030204" pitchFamily="34" charset="0"/>
                </a:endParaRPr>
              </a:p>
            </cx:txPr>
            <cx:visibility seriesName="0" categoryName="1" value="1"/>
            <cx:separator> </cx:separator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800"/>
                  </a:pPr>
                  <a:r>
                    <a:rPr lang="et-EE" sz="800" b="1" i="0" u="none" strike="noStrike" baseline="0">
                      <a:solidFill>
                        <a:schemeClr val="tx1"/>
                      </a:solidFill>
                      <a:latin typeface="+mj-lt"/>
                      <a:cs typeface="Calibri Light" panose="020F0302020204030204" pitchFamily="34" charset="0"/>
                    </a:rPr>
                    <a:t>Agric. and Vet. Sciences 6%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157161</xdr:rowOff>
    </xdr:from>
    <xdr:to>
      <xdr:col>4</xdr:col>
      <xdr:colOff>50100</xdr:colOff>
      <xdr:row>22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A4E151-0E4F-C62C-590D-ECF68F0028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933450</xdr:colOff>
      <xdr:row>9</xdr:row>
      <xdr:rowOff>0</xdr:rowOff>
    </xdr:from>
    <xdr:to>
      <xdr:col>9</xdr:col>
      <xdr:colOff>288225</xdr:colOff>
      <xdr:row>23</xdr:row>
      <xdr:rowOff>100013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D9186A1-DF86-4B70-9AEC-1093704EC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0.29909</cdr:x>
      <cdr:y>0.88296</cdr:y>
    </cdr:from>
    <cdr:to>
      <cdr:x>0.84553</cdr:x>
      <cdr:y>0.98623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2C73E08-7E7F-4869-9897-19B58913D53B}"/>
            </a:ext>
          </a:extLst>
        </cdr:cNvPr>
        <cdr:cNvSpPr txBox="1"/>
      </cdr:nvSpPr>
      <cdr:spPr>
        <a:xfrm xmlns:a="http://schemas.openxmlformats.org/drawingml/2006/main">
          <a:off x="1000691" y="2443154"/>
          <a:ext cx="1828234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100" b="1">
              <a:latin typeface="+mj-lt"/>
            </a:rPr>
            <a:t>Total</a:t>
          </a:r>
          <a:r>
            <a:rPr lang="et-EE" sz="1100" b="1" baseline="0">
              <a:latin typeface="+mj-lt"/>
            </a:rPr>
            <a:t> of </a:t>
          </a:r>
          <a:r>
            <a:rPr lang="et-EE" sz="1100" b="1">
              <a:latin typeface="+mj-lt"/>
            </a:rPr>
            <a:t>333 applications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0.30194</cdr:x>
      <cdr:y>0.87263</cdr:y>
    </cdr:from>
    <cdr:to>
      <cdr:x>0.84667</cdr:x>
      <cdr:y>0.9759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2C73E08-7E7F-4869-9897-19B58913D53B}"/>
            </a:ext>
          </a:extLst>
        </cdr:cNvPr>
        <cdr:cNvSpPr txBox="1"/>
      </cdr:nvSpPr>
      <cdr:spPr>
        <a:xfrm xmlns:a="http://schemas.openxmlformats.org/drawingml/2006/main">
          <a:off x="923936" y="2414579"/>
          <a:ext cx="1666864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100" b="1">
              <a:latin typeface="+mj-lt"/>
            </a:rPr>
            <a:t>Total of 62,2 mln EUR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23811</xdr:rowOff>
    </xdr:from>
    <xdr:to>
      <xdr:col>9</xdr:col>
      <xdr:colOff>323850</xdr:colOff>
      <xdr:row>16</xdr:row>
      <xdr:rowOff>104774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6FF523EB-15F3-CF68-A048-645555A9D8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48325" y="214311"/>
              <a:ext cx="3848100" cy="31289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See diagramm pole teie Exceli versioonis saadaval.
Kui redigeerite seda kujundit või salvestate selle töövihiku mõnes muus failivormingus, rikute diagrammi jäädavalt.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109537</xdr:rowOff>
    </xdr:from>
    <xdr:to>
      <xdr:col>16</xdr:col>
      <xdr:colOff>389212</xdr:colOff>
      <xdr:row>15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7278D72D-F59F-37C2-502B-008AA1647D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48875" y="300037"/>
              <a:ext cx="3780112" cy="29098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See diagramm pole teie Exceli versioonis saadaval.
Kui redigeerite seda kujundit või salvestate selle töövihiku mõnes muus failivormingus, rikute diagrammi jäädavalt.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2558-8843-49A4-BB3D-02E86073B320}">
  <dimension ref="A1:AF146"/>
  <sheetViews>
    <sheetView tabSelected="1" workbookViewId="0">
      <selection activeCell="A6" sqref="A6"/>
    </sheetView>
  </sheetViews>
  <sheetFormatPr defaultRowHeight="15" x14ac:dyDescent="0.25"/>
  <cols>
    <col min="1" max="1" width="20.5703125" customWidth="1"/>
    <col min="2" max="2" width="9.28515625" customWidth="1"/>
    <col min="3" max="3" width="15.140625" style="3" customWidth="1"/>
    <col min="4" max="4" width="13.42578125" customWidth="1"/>
    <col min="5" max="5" width="15.42578125" customWidth="1"/>
    <col min="6" max="8" width="9.28515625" bestFit="1" customWidth="1"/>
    <col min="9" max="9" width="12.28515625" customWidth="1"/>
    <col min="10" max="10" width="12.5703125" customWidth="1"/>
    <col min="11" max="11" width="11.7109375" customWidth="1"/>
    <col min="12" max="12" width="12.5703125" customWidth="1"/>
    <col min="13" max="13" width="9.140625" customWidth="1"/>
    <col min="16" max="29" width="9.140625" customWidth="1"/>
  </cols>
  <sheetData>
    <row r="1" spans="1:10" x14ac:dyDescent="0.25">
      <c r="A1" s="23" t="s">
        <v>2</v>
      </c>
      <c r="B1" s="23"/>
      <c r="C1" s="32"/>
      <c r="D1" s="23"/>
      <c r="E1" s="23"/>
      <c r="F1" s="23"/>
      <c r="G1" s="23"/>
      <c r="H1" s="23"/>
      <c r="I1" s="23"/>
      <c r="J1" s="23"/>
    </row>
    <row r="2" spans="1:10" x14ac:dyDescent="0.25">
      <c r="A2" s="33" t="s">
        <v>3</v>
      </c>
      <c r="B2" s="107" t="s">
        <v>10</v>
      </c>
      <c r="C2" s="108"/>
      <c r="D2" s="107" t="s">
        <v>11</v>
      </c>
      <c r="E2" s="108"/>
      <c r="F2" s="23"/>
      <c r="G2" s="23"/>
      <c r="H2" s="23"/>
      <c r="I2" s="23"/>
      <c r="J2" s="23"/>
    </row>
    <row r="3" spans="1:10" x14ac:dyDescent="0.25">
      <c r="A3" s="24" t="s">
        <v>8</v>
      </c>
      <c r="B3" s="24">
        <v>35</v>
      </c>
      <c r="C3" s="34">
        <f>B3/$B$6</f>
        <v>0.10510510510510511</v>
      </c>
      <c r="D3" s="35">
        <v>2660000</v>
      </c>
      <c r="E3" s="34">
        <f>D3/$D$6</f>
        <v>4.2783950363411857E-2</v>
      </c>
      <c r="F3" s="23"/>
      <c r="G3" s="23"/>
      <c r="H3" s="23"/>
      <c r="I3" s="23"/>
      <c r="J3" s="23"/>
    </row>
    <row r="4" spans="1:10" x14ac:dyDescent="0.25">
      <c r="A4" s="24" t="s">
        <v>5</v>
      </c>
      <c r="B4" s="24">
        <v>55</v>
      </c>
      <c r="C4" s="34">
        <f>B4/$B$6</f>
        <v>0.16516516516516516</v>
      </c>
      <c r="D4" s="35">
        <v>5411806</v>
      </c>
      <c r="E4" s="34">
        <f t="shared" ref="E4" si="0">D4/$D$6</f>
        <v>8.7044526045268605E-2</v>
      </c>
      <c r="F4" s="23"/>
      <c r="G4" s="23"/>
      <c r="H4" s="23"/>
      <c r="I4" s="23"/>
      <c r="J4" s="23"/>
    </row>
    <row r="5" spans="1:10" x14ac:dyDescent="0.25">
      <c r="A5" s="23" t="s">
        <v>6</v>
      </c>
      <c r="B5" s="24">
        <v>243</v>
      </c>
      <c r="C5" s="34">
        <f>B5/$B$6</f>
        <v>0.72972972972972971</v>
      </c>
      <c r="D5" s="35">
        <v>54101041</v>
      </c>
      <c r="E5" s="34">
        <f>D5/$D$6</f>
        <v>0.87017152359131955</v>
      </c>
      <c r="F5" s="23"/>
      <c r="G5" s="23"/>
      <c r="H5" s="23"/>
      <c r="I5" s="23"/>
      <c r="J5" s="23"/>
    </row>
    <row r="6" spans="1:10" x14ac:dyDescent="0.25">
      <c r="A6" s="126" t="s">
        <v>7</v>
      </c>
      <c r="B6" s="36">
        <f>SUM(B3:B5)</f>
        <v>333</v>
      </c>
      <c r="C6" s="37">
        <f>B6/$B$6</f>
        <v>1</v>
      </c>
      <c r="D6" s="38">
        <f>SUM(D3:D5)</f>
        <v>62172847</v>
      </c>
      <c r="E6" s="37">
        <f>D6/$D$6</f>
        <v>1</v>
      </c>
      <c r="F6" s="23"/>
      <c r="G6" s="23"/>
      <c r="H6" s="23"/>
      <c r="I6" s="23"/>
      <c r="J6" s="23"/>
    </row>
    <row r="7" spans="1:10" x14ac:dyDescent="0.25">
      <c r="A7" s="23" t="s">
        <v>9</v>
      </c>
      <c r="B7" s="23"/>
      <c r="C7" s="32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32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32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32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32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32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32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32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32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32"/>
      <c r="D16" s="23"/>
      <c r="E16" s="23"/>
      <c r="F16" s="23"/>
      <c r="G16" s="23"/>
      <c r="H16" s="23"/>
      <c r="I16" s="23"/>
      <c r="J16" s="23"/>
    </row>
    <row r="17" spans="1:17" x14ac:dyDescent="0.25">
      <c r="A17" s="23"/>
      <c r="B17" s="23"/>
      <c r="C17" s="32"/>
      <c r="D17" s="23"/>
      <c r="E17" s="23"/>
      <c r="F17" s="23"/>
      <c r="G17" s="23"/>
      <c r="H17" s="23"/>
      <c r="I17" s="23"/>
      <c r="J17" s="23"/>
    </row>
    <row r="18" spans="1:17" x14ac:dyDescent="0.25">
      <c r="A18" s="23"/>
      <c r="B18" s="23"/>
      <c r="C18" s="32"/>
      <c r="D18" s="23"/>
      <c r="E18" s="23"/>
      <c r="F18" s="23"/>
      <c r="G18" s="23"/>
      <c r="H18" s="23"/>
      <c r="I18" s="23"/>
      <c r="J18" s="23"/>
    </row>
    <row r="19" spans="1:17" x14ac:dyDescent="0.25">
      <c r="A19" s="23"/>
      <c r="B19" s="23"/>
      <c r="C19" s="32"/>
      <c r="D19" s="23"/>
      <c r="E19" s="23"/>
      <c r="F19" s="23"/>
      <c r="G19" s="23"/>
      <c r="H19" s="23"/>
      <c r="I19" s="23"/>
      <c r="J19" s="39"/>
    </row>
    <row r="20" spans="1:17" x14ac:dyDescent="0.25">
      <c r="A20" s="23"/>
      <c r="B20" s="23"/>
      <c r="C20" s="32"/>
      <c r="D20" s="23"/>
      <c r="E20" s="23"/>
      <c r="F20" s="23"/>
      <c r="G20" s="23"/>
      <c r="H20" s="23"/>
      <c r="I20" s="23"/>
      <c r="J20" s="23"/>
      <c r="K20" s="1"/>
    </row>
    <row r="21" spans="1:17" x14ac:dyDescent="0.25">
      <c r="A21" s="23"/>
      <c r="B21" s="23"/>
      <c r="C21" s="32"/>
      <c r="D21" s="23"/>
      <c r="E21" s="23"/>
      <c r="F21" s="23"/>
      <c r="G21" s="23"/>
      <c r="H21" s="23"/>
      <c r="I21" s="23"/>
      <c r="J21" s="23"/>
      <c r="K21" s="22"/>
    </row>
    <row r="22" spans="1:17" x14ac:dyDescent="0.25">
      <c r="A22" s="40"/>
      <c r="B22" s="23"/>
      <c r="C22" s="23"/>
      <c r="D22" s="41"/>
      <c r="E22" s="23"/>
      <c r="F22" s="23"/>
      <c r="G22" s="23"/>
      <c r="H22" s="23"/>
      <c r="I22" s="23"/>
      <c r="J22" s="23"/>
    </row>
    <row r="23" spans="1:17" x14ac:dyDescent="0.25">
      <c r="A23" s="23"/>
      <c r="B23" s="23"/>
      <c r="C23" s="32"/>
      <c r="D23" s="23"/>
      <c r="E23" s="41"/>
      <c r="F23" s="23"/>
      <c r="G23" s="23"/>
      <c r="H23" s="23"/>
      <c r="I23" s="23"/>
      <c r="J23" s="23"/>
    </row>
    <row r="24" spans="1:17" x14ac:dyDescent="0.25">
      <c r="A24" s="23"/>
      <c r="B24" s="23"/>
      <c r="C24" s="32"/>
      <c r="D24" s="23"/>
      <c r="E24" s="41"/>
      <c r="F24" s="23"/>
      <c r="G24" s="23"/>
      <c r="H24" s="23"/>
      <c r="I24" s="23"/>
      <c r="J24" s="23"/>
    </row>
    <row r="25" spans="1:17" x14ac:dyDescent="0.25">
      <c r="A25" s="23"/>
      <c r="B25" s="23"/>
      <c r="C25" s="32"/>
      <c r="D25" s="23"/>
      <c r="E25" s="41"/>
      <c r="F25" s="23"/>
      <c r="G25" s="23"/>
      <c r="H25" s="23"/>
      <c r="I25" s="23"/>
      <c r="J25" s="23"/>
    </row>
    <row r="26" spans="1:17" x14ac:dyDescent="0.25">
      <c r="A26" s="23"/>
      <c r="B26" s="23"/>
      <c r="C26" s="32"/>
      <c r="D26" s="23"/>
      <c r="E26" s="41"/>
      <c r="F26" s="23"/>
      <c r="G26" s="23"/>
      <c r="H26" s="23"/>
      <c r="I26" s="23"/>
      <c r="J26" s="23"/>
    </row>
    <row r="27" spans="1:17" x14ac:dyDescent="0.25">
      <c r="E27" s="12"/>
    </row>
    <row r="28" spans="1:17" x14ac:dyDescent="0.25">
      <c r="E28" s="11"/>
    </row>
    <row r="29" spans="1:17" x14ac:dyDescent="0.25">
      <c r="E29" s="11"/>
    </row>
    <row r="30" spans="1:17" x14ac:dyDescent="0.25">
      <c r="D30" s="12"/>
      <c r="E30" s="11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E31" s="11"/>
    </row>
    <row r="32" spans="1:17" x14ac:dyDescent="0.25">
      <c r="E32" s="11"/>
    </row>
    <row r="33" spans="1:17" x14ac:dyDescent="0.25">
      <c r="E33" s="11"/>
    </row>
    <row r="34" spans="1:17" x14ac:dyDescent="0.25">
      <c r="E34" s="11"/>
    </row>
    <row r="35" spans="1:17" x14ac:dyDescent="0.25">
      <c r="A35" s="10"/>
      <c r="C35"/>
      <c r="D35" s="11"/>
    </row>
    <row r="36" spans="1:17" x14ac:dyDescent="0.25">
      <c r="A36" s="10"/>
      <c r="C36"/>
      <c r="D36" s="11"/>
    </row>
    <row r="37" spans="1:17" x14ac:dyDescent="0.25">
      <c r="A37" s="10"/>
      <c r="C37"/>
      <c r="D37" s="11"/>
    </row>
    <row r="38" spans="1:17" x14ac:dyDescent="0.25">
      <c r="A38" s="10"/>
      <c r="C38"/>
      <c r="D38" s="11"/>
      <c r="I38" s="13"/>
      <c r="J38" s="13"/>
      <c r="K38" s="13"/>
      <c r="L38" s="13"/>
      <c r="M38" s="13"/>
      <c r="N38" s="13"/>
      <c r="O38" s="13"/>
      <c r="P38" s="13"/>
      <c r="Q38" s="13"/>
    </row>
    <row r="66" spans="15:32" s="5" customFormat="1" x14ac:dyDescent="0.25">
      <c r="P66" s="17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5:32" s="2" customFormat="1" x14ac:dyDescent="0.25">
      <c r="P67" s="17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5:32" ht="15" customHeight="1" x14ac:dyDescent="0.25"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9"/>
      <c r="AE68" s="9"/>
      <c r="AF68" s="9"/>
    </row>
    <row r="69" spans="15:32" ht="15" customHeight="1" x14ac:dyDescent="0.25"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  <c r="AE69" s="5"/>
      <c r="AF69" s="5"/>
    </row>
    <row r="70" spans="15:32" ht="15" customHeight="1" x14ac:dyDescent="0.25"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5"/>
      <c r="AE70" s="5"/>
      <c r="AF70" s="5"/>
    </row>
    <row r="71" spans="15:32" ht="15.75" customHeight="1" x14ac:dyDescent="0.25"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5"/>
      <c r="AE71" s="5"/>
      <c r="AF71" s="5"/>
    </row>
    <row r="72" spans="15:32" ht="15.75" customHeight="1" x14ac:dyDescent="0.2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5"/>
    </row>
    <row r="73" spans="15:32" ht="15" customHeight="1" x14ac:dyDescent="0.2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5"/>
      <c r="AF73" s="5"/>
    </row>
    <row r="74" spans="15:32" ht="15" customHeight="1" x14ac:dyDescent="0.25"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5"/>
      <c r="AE74" s="5"/>
      <c r="AF74" s="5"/>
    </row>
    <row r="75" spans="15:32" x14ac:dyDescent="0.25">
      <c r="O75" s="13"/>
      <c r="P75" s="13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5"/>
      <c r="AC75" s="16"/>
      <c r="AD75" s="5"/>
      <c r="AE75" s="5"/>
      <c r="AF75" s="5"/>
    </row>
    <row r="76" spans="15:32" x14ac:dyDescent="0.2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5:32" x14ac:dyDescent="0.2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5:32" x14ac:dyDescent="0.2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5:32" s="5" customFormat="1" x14ac:dyDescent="0.25"/>
    <row r="80" spans="15:32" s="5" customFormat="1" x14ac:dyDescent="0.25"/>
    <row r="81" spans="1:3" s="5" customFormat="1" x14ac:dyDescent="0.25"/>
    <row r="82" spans="1:3" s="5" customFormat="1" x14ac:dyDescent="0.25"/>
    <row r="83" spans="1:3" s="5" customFormat="1" x14ac:dyDescent="0.25"/>
    <row r="84" spans="1:3" s="5" customFormat="1" x14ac:dyDescent="0.25"/>
    <row r="85" spans="1:3" s="5" customFormat="1" x14ac:dyDescent="0.25"/>
    <row r="86" spans="1:3" s="5" customFormat="1" x14ac:dyDescent="0.25"/>
    <row r="87" spans="1:3" s="5" customFormat="1" x14ac:dyDescent="0.25"/>
    <row r="88" spans="1:3" s="5" customFormat="1" x14ac:dyDescent="0.25"/>
    <row r="89" spans="1:3" s="5" customFormat="1" x14ac:dyDescent="0.25"/>
    <row r="90" spans="1:3" s="5" customFormat="1" x14ac:dyDescent="0.25"/>
    <row r="91" spans="1:3" s="5" customFormat="1" x14ac:dyDescent="0.25"/>
    <row r="92" spans="1:3" s="5" customFormat="1" x14ac:dyDescent="0.25"/>
    <row r="93" spans="1:3" s="5" customFormat="1" x14ac:dyDescent="0.25"/>
    <row r="94" spans="1:3" s="5" customFormat="1" x14ac:dyDescent="0.25"/>
    <row r="95" spans="1:3" s="5" customFormat="1" x14ac:dyDescent="0.25"/>
    <row r="96" spans="1:3" s="5" customFormat="1" x14ac:dyDescent="0.25">
      <c r="A96" s="6"/>
      <c r="C96" s="8"/>
    </row>
    <row r="114" spans="1:11" x14ac:dyDescent="0.25">
      <c r="I114" s="17"/>
      <c r="J114" s="17"/>
      <c r="K114" s="17"/>
    </row>
    <row r="115" spans="1:11" x14ac:dyDescent="0.25">
      <c r="I115" s="18"/>
      <c r="J115" s="18"/>
      <c r="K115" s="18"/>
    </row>
    <row r="116" spans="1:11" x14ac:dyDescent="0.25">
      <c r="I116" s="18"/>
      <c r="J116" s="18"/>
      <c r="K116" s="18"/>
    </row>
    <row r="117" spans="1:11" x14ac:dyDescent="0.25">
      <c r="C117" s="5"/>
      <c r="D117" s="5"/>
      <c r="E117" s="5"/>
    </row>
    <row r="118" spans="1:11" x14ac:dyDescent="0.25">
      <c r="C118" s="5"/>
      <c r="D118" s="5"/>
      <c r="E118" s="5"/>
    </row>
    <row r="119" spans="1:11" x14ac:dyDescent="0.25">
      <c r="A119" s="7"/>
      <c r="C119"/>
    </row>
    <row r="120" spans="1:11" x14ac:dyDescent="0.25">
      <c r="C120"/>
    </row>
    <row r="144" s="4" customFormat="1" x14ac:dyDescent="0.25"/>
    <row r="146" spans="1:1" x14ac:dyDescent="0.25">
      <c r="A146" s="7"/>
    </row>
  </sheetData>
  <mergeCells count="2">
    <mergeCell ref="D2:E2"/>
    <mergeCell ref="B2:C2"/>
  </mergeCells>
  <pageMargins left="0.7" right="0.7" top="0.75" bottom="0.75" header="0.3" footer="0.3"/>
  <pageSetup paperSize="9" orientation="portrait" r:id="rId1"/>
  <ignoredErrors>
    <ignoredError sqref="C6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D71F-F599-4083-8701-612791A68786}">
  <dimension ref="A1:G22"/>
  <sheetViews>
    <sheetView workbookViewId="0">
      <selection activeCell="C38" sqref="C38"/>
    </sheetView>
  </sheetViews>
  <sheetFormatPr defaultRowHeight="15" x14ac:dyDescent="0.25"/>
  <cols>
    <col min="1" max="1" width="41.28515625" customWidth="1"/>
    <col min="2" max="2" width="11.7109375" customWidth="1"/>
    <col min="3" max="3" width="18.28515625" customWidth="1"/>
    <col min="4" max="4" width="13.85546875" customWidth="1"/>
    <col min="5" max="5" width="18.7109375" customWidth="1"/>
    <col min="6" max="6" width="12.85546875" customWidth="1"/>
    <col min="7" max="7" width="14.140625" bestFit="1" customWidth="1"/>
  </cols>
  <sheetData>
    <row r="1" spans="1:7" x14ac:dyDescent="0.25">
      <c r="A1" s="19" t="s">
        <v>124</v>
      </c>
      <c r="B1" s="12"/>
      <c r="C1" s="12"/>
      <c r="D1" s="12"/>
      <c r="E1" s="12"/>
      <c r="F1" s="12"/>
      <c r="G1" s="12"/>
    </row>
    <row r="2" spans="1:7" ht="45" customHeight="1" x14ac:dyDescent="0.25">
      <c r="A2" s="75" t="s">
        <v>125</v>
      </c>
      <c r="B2" s="75" t="s">
        <v>126</v>
      </c>
      <c r="C2" s="75" t="s">
        <v>8</v>
      </c>
      <c r="D2" s="83" t="s">
        <v>5</v>
      </c>
      <c r="E2" s="83" t="s">
        <v>6</v>
      </c>
      <c r="F2" s="83" t="s">
        <v>110</v>
      </c>
      <c r="G2" s="83" t="s">
        <v>127</v>
      </c>
    </row>
    <row r="3" spans="1:7" x14ac:dyDescent="0.25">
      <c r="A3" s="122" t="s">
        <v>48</v>
      </c>
      <c r="B3" s="87" t="s">
        <v>131</v>
      </c>
      <c r="C3" s="67">
        <v>7</v>
      </c>
      <c r="D3" s="26">
        <v>5</v>
      </c>
      <c r="E3" s="26">
        <v>33</v>
      </c>
      <c r="F3" s="67">
        <f>SUM(C3:E3)</f>
        <v>45</v>
      </c>
      <c r="G3" s="68">
        <f>F3/53</f>
        <v>0.84905660377358494</v>
      </c>
    </row>
    <row r="4" spans="1:7" x14ac:dyDescent="0.25">
      <c r="A4" s="123"/>
      <c r="B4" s="87" t="s">
        <v>132</v>
      </c>
      <c r="C4" s="67">
        <v>0</v>
      </c>
      <c r="D4" s="26">
        <v>5</v>
      </c>
      <c r="E4" s="26">
        <v>3</v>
      </c>
      <c r="F4" s="67">
        <f t="shared" ref="F4:F16" si="0">SUM(C4:E4)</f>
        <v>8</v>
      </c>
      <c r="G4" s="68">
        <f>F4/53</f>
        <v>0.15094339622641509</v>
      </c>
    </row>
    <row r="5" spans="1:7" x14ac:dyDescent="0.25">
      <c r="A5" s="122" t="s">
        <v>128</v>
      </c>
      <c r="B5" s="87" t="s">
        <v>131</v>
      </c>
      <c r="C5" s="67">
        <v>3</v>
      </c>
      <c r="D5" s="26">
        <v>5</v>
      </c>
      <c r="E5" s="26">
        <v>34</v>
      </c>
      <c r="F5" s="67">
        <f t="shared" si="0"/>
        <v>42</v>
      </c>
      <c r="G5" s="68">
        <f>F5/70</f>
        <v>0.6</v>
      </c>
    </row>
    <row r="6" spans="1:7" x14ac:dyDescent="0.25">
      <c r="A6" s="123"/>
      <c r="B6" s="87" t="s">
        <v>132</v>
      </c>
      <c r="C6" s="67">
        <v>4</v>
      </c>
      <c r="D6" s="26">
        <v>7</v>
      </c>
      <c r="E6" s="26">
        <v>17</v>
      </c>
      <c r="F6" s="67">
        <f t="shared" si="0"/>
        <v>28</v>
      </c>
      <c r="G6" s="68">
        <f>F6/70</f>
        <v>0.4</v>
      </c>
    </row>
    <row r="7" spans="1:7" x14ac:dyDescent="0.25">
      <c r="A7" s="122" t="s">
        <v>58</v>
      </c>
      <c r="B7" s="87" t="s">
        <v>131</v>
      </c>
      <c r="C7" s="67">
        <v>6</v>
      </c>
      <c r="D7" s="26">
        <v>7</v>
      </c>
      <c r="E7" s="26">
        <v>33</v>
      </c>
      <c r="F7" s="67">
        <f t="shared" si="0"/>
        <v>46</v>
      </c>
      <c r="G7" s="68">
        <f>F7/59</f>
        <v>0.77966101694915257</v>
      </c>
    </row>
    <row r="8" spans="1:7" x14ac:dyDescent="0.25">
      <c r="A8" s="123"/>
      <c r="B8" s="87" t="s">
        <v>132</v>
      </c>
      <c r="C8" s="67">
        <v>2</v>
      </c>
      <c r="D8" s="26">
        <v>1</v>
      </c>
      <c r="E8" s="26">
        <v>10</v>
      </c>
      <c r="F8" s="67">
        <f t="shared" si="0"/>
        <v>13</v>
      </c>
      <c r="G8" s="68">
        <f>F8/59</f>
        <v>0.22033898305084745</v>
      </c>
    </row>
    <row r="9" spans="1:7" x14ac:dyDescent="0.25">
      <c r="A9" s="122" t="s">
        <v>71</v>
      </c>
      <c r="B9" s="87" t="s">
        <v>131</v>
      </c>
      <c r="C9" s="67">
        <v>1</v>
      </c>
      <c r="D9" s="26">
        <v>2</v>
      </c>
      <c r="E9" s="26">
        <v>13</v>
      </c>
      <c r="F9" s="67">
        <f t="shared" si="0"/>
        <v>16</v>
      </c>
      <c r="G9" s="68">
        <f>F9/31</f>
        <v>0.5161290322580645</v>
      </c>
    </row>
    <row r="10" spans="1:7" x14ac:dyDescent="0.25">
      <c r="A10" s="123"/>
      <c r="B10" s="87" t="s">
        <v>132</v>
      </c>
      <c r="C10" s="67">
        <v>2</v>
      </c>
      <c r="D10" s="26">
        <v>2</v>
      </c>
      <c r="E10" s="26">
        <v>11</v>
      </c>
      <c r="F10" s="67">
        <f t="shared" si="0"/>
        <v>15</v>
      </c>
      <c r="G10" s="68">
        <f>F10/31</f>
        <v>0.4838709677419355</v>
      </c>
    </row>
    <row r="11" spans="1:7" x14ac:dyDescent="0.25">
      <c r="A11" s="122" t="s">
        <v>77</v>
      </c>
      <c r="B11" s="87" t="s">
        <v>131</v>
      </c>
      <c r="C11" s="67">
        <v>0</v>
      </c>
      <c r="D11" s="67">
        <v>0</v>
      </c>
      <c r="E11" s="26">
        <v>8</v>
      </c>
      <c r="F11" s="67">
        <f t="shared" si="0"/>
        <v>8</v>
      </c>
      <c r="G11" s="68">
        <f>F11/19</f>
        <v>0.42105263157894735</v>
      </c>
    </row>
    <row r="12" spans="1:7" x14ac:dyDescent="0.25">
      <c r="A12" s="123"/>
      <c r="B12" s="87" t="s">
        <v>132</v>
      </c>
      <c r="C12" s="67">
        <v>0</v>
      </c>
      <c r="D12" s="26">
        <v>2</v>
      </c>
      <c r="E12" s="26">
        <v>9</v>
      </c>
      <c r="F12" s="67">
        <f t="shared" si="0"/>
        <v>11</v>
      </c>
      <c r="G12" s="68">
        <f>F12/19</f>
        <v>0.57894736842105265</v>
      </c>
    </row>
    <row r="13" spans="1:7" x14ac:dyDescent="0.25">
      <c r="A13" s="122" t="s">
        <v>84</v>
      </c>
      <c r="B13" s="87" t="s">
        <v>131</v>
      </c>
      <c r="C13" s="67">
        <v>1</v>
      </c>
      <c r="D13" s="26">
        <v>2</v>
      </c>
      <c r="E13" s="26">
        <v>11</v>
      </c>
      <c r="F13" s="67">
        <f t="shared" si="0"/>
        <v>14</v>
      </c>
      <c r="G13" s="68">
        <f>F13/40</f>
        <v>0.35</v>
      </c>
    </row>
    <row r="14" spans="1:7" x14ac:dyDescent="0.25">
      <c r="A14" s="123"/>
      <c r="B14" s="87" t="s">
        <v>132</v>
      </c>
      <c r="C14" s="67">
        <v>3</v>
      </c>
      <c r="D14" s="26">
        <v>7</v>
      </c>
      <c r="E14" s="26">
        <v>16</v>
      </c>
      <c r="F14" s="67">
        <f t="shared" si="0"/>
        <v>26</v>
      </c>
      <c r="G14" s="68">
        <f>F14/40</f>
        <v>0.65</v>
      </c>
    </row>
    <row r="15" spans="1:7" x14ac:dyDescent="0.25">
      <c r="A15" s="122" t="s">
        <v>95</v>
      </c>
      <c r="B15" s="87" t="s">
        <v>131</v>
      </c>
      <c r="C15" s="67">
        <v>5</v>
      </c>
      <c r="D15" s="26">
        <v>5</v>
      </c>
      <c r="E15" s="26">
        <v>22</v>
      </c>
      <c r="F15" s="67">
        <f t="shared" si="0"/>
        <v>32</v>
      </c>
      <c r="G15" s="68">
        <f>F15/61</f>
        <v>0.52459016393442626</v>
      </c>
    </row>
    <row r="16" spans="1:7" x14ac:dyDescent="0.25">
      <c r="A16" s="123"/>
      <c r="B16" s="87" t="s">
        <v>132</v>
      </c>
      <c r="C16" s="67">
        <v>1</v>
      </c>
      <c r="D16" s="26">
        <v>5</v>
      </c>
      <c r="E16" s="26">
        <v>23</v>
      </c>
      <c r="F16" s="67">
        <f t="shared" si="0"/>
        <v>29</v>
      </c>
      <c r="G16" s="68">
        <f>F16/61</f>
        <v>0.47540983606557374</v>
      </c>
    </row>
    <row r="17" spans="1:7" x14ac:dyDescent="0.25">
      <c r="A17" s="125" t="s">
        <v>129</v>
      </c>
      <c r="B17" s="88" t="s">
        <v>131</v>
      </c>
      <c r="C17" s="69">
        <v>23</v>
      </c>
      <c r="D17" s="69">
        <v>26</v>
      </c>
      <c r="E17" s="69">
        <v>154</v>
      </c>
      <c r="F17" s="69">
        <f>SUM(C17:E17)</f>
        <v>203</v>
      </c>
      <c r="G17" s="70">
        <v>0.60960960960960964</v>
      </c>
    </row>
    <row r="18" spans="1:7" x14ac:dyDescent="0.25">
      <c r="A18" s="125"/>
      <c r="B18" s="88" t="s">
        <v>132</v>
      </c>
      <c r="C18" s="69">
        <v>12</v>
      </c>
      <c r="D18" s="69">
        <v>29</v>
      </c>
      <c r="E18" s="69">
        <v>89</v>
      </c>
      <c r="F18" s="69">
        <f>SUM(C18:E18)</f>
        <v>130</v>
      </c>
      <c r="G18" s="70">
        <v>0.39039039039039036</v>
      </c>
    </row>
    <row r="19" spans="1:7" x14ac:dyDescent="0.25">
      <c r="A19" s="124" t="s">
        <v>130</v>
      </c>
      <c r="B19" s="88" t="s">
        <v>131</v>
      </c>
      <c r="C19" s="71">
        <f>C17/SUM(C17:C18)</f>
        <v>0.65714285714285714</v>
      </c>
      <c r="D19" s="71">
        <f t="shared" ref="D19:E19" si="1">D17/SUM(D17:D18)</f>
        <v>0.47272727272727272</v>
      </c>
      <c r="E19" s="71">
        <f t="shared" si="1"/>
        <v>0.63374485596707819</v>
      </c>
      <c r="F19" s="71">
        <f>F17/SUM(F17:F18)</f>
        <v>0.60960960960960964</v>
      </c>
      <c r="G19" s="72"/>
    </row>
    <row r="20" spans="1:7" x14ac:dyDescent="0.25">
      <c r="A20" s="124"/>
      <c r="B20" s="88" t="s">
        <v>132</v>
      </c>
      <c r="C20" s="71">
        <f>C18/SUM(C17:C18)</f>
        <v>0.34285714285714286</v>
      </c>
      <c r="D20" s="71">
        <f t="shared" ref="D20:E20" si="2">D18/SUM(D17:D18)</f>
        <v>0.52727272727272723</v>
      </c>
      <c r="E20" s="71">
        <f t="shared" si="2"/>
        <v>0.36625514403292181</v>
      </c>
      <c r="F20" s="71">
        <f>F18/SUM(F17:F18)</f>
        <v>0.39039039039039036</v>
      </c>
      <c r="G20" s="7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 t="s">
        <v>104</v>
      </c>
      <c r="B22" s="12"/>
      <c r="C22" s="12"/>
      <c r="D22" s="12"/>
      <c r="E22" s="12"/>
      <c r="F22" s="12"/>
      <c r="G22" s="12"/>
    </row>
  </sheetData>
  <mergeCells count="9">
    <mergeCell ref="A3:A4"/>
    <mergeCell ref="A19:A20"/>
    <mergeCell ref="A17:A18"/>
    <mergeCell ref="A7:A8"/>
    <mergeCell ref="A5:A6"/>
    <mergeCell ref="A9:A10"/>
    <mergeCell ref="A11:A12"/>
    <mergeCell ref="A13:A14"/>
    <mergeCell ref="A15:A16"/>
  </mergeCells>
  <pageMargins left="0.7" right="0.7" top="0.75" bottom="0.75" header="0.3" footer="0.3"/>
  <ignoredErrors>
    <ignoredError sqref="C19:C20 D19:E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422F-7EB7-4B99-941F-C4041F911A15}">
  <dimension ref="A1:B16"/>
  <sheetViews>
    <sheetView workbookViewId="0">
      <selection activeCell="A20" sqref="A20"/>
    </sheetView>
  </sheetViews>
  <sheetFormatPr defaultRowHeight="15" x14ac:dyDescent="0.25"/>
  <cols>
    <col min="1" max="1" width="33.42578125" customWidth="1"/>
    <col min="2" max="2" width="22.140625" bestFit="1" customWidth="1"/>
  </cols>
  <sheetData>
    <row r="1" spans="1:2" x14ac:dyDescent="0.25">
      <c r="A1" s="19" t="s">
        <v>133</v>
      </c>
      <c r="B1" s="12"/>
    </row>
    <row r="2" spans="1:2" x14ac:dyDescent="0.25">
      <c r="A2" s="88" t="s">
        <v>152</v>
      </c>
      <c r="B2" s="89" t="s">
        <v>10</v>
      </c>
    </row>
    <row r="3" spans="1:2" x14ac:dyDescent="0.25">
      <c r="A3" s="24" t="s">
        <v>134</v>
      </c>
      <c r="B3" s="26">
        <v>6</v>
      </c>
    </row>
    <row r="4" spans="1:2" x14ac:dyDescent="0.25">
      <c r="A4" s="24" t="s">
        <v>135</v>
      </c>
      <c r="B4" s="26">
        <v>4</v>
      </c>
    </row>
    <row r="5" spans="1:2" x14ac:dyDescent="0.25">
      <c r="A5" s="24" t="s">
        <v>136</v>
      </c>
      <c r="B5" s="26">
        <v>4</v>
      </c>
    </row>
    <row r="6" spans="1:2" x14ac:dyDescent="0.25">
      <c r="A6" s="24" t="s">
        <v>137</v>
      </c>
      <c r="B6" s="26">
        <v>4</v>
      </c>
    </row>
    <row r="7" spans="1:2" x14ac:dyDescent="0.25">
      <c r="A7" s="24" t="s">
        <v>138</v>
      </c>
      <c r="B7" s="26">
        <v>4</v>
      </c>
    </row>
    <row r="8" spans="1:2" x14ac:dyDescent="0.25">
      <c r="A8" s="24" t="s">
        <v>139</v>
      </c>
      <c r="B8" s="26">
        <v>3</v>
      </c>
    </row>
    <row r="9" spans="1:2" x14ac:dyDescent="0.25">
      <c r="A9" s="24" t="s">
        <v>140</v>
      </c>
      <c r="B9" s="26">
        <v>2</v>
      </c>
    </row>
    <row r="10" spans="1:2" x14ac:dyDescent="0.25">
      <c r="A10" s="24" t="s">
        <v>143</v>
      </c>
      <c r="B10" s="26">
        <v>2</v>
      </c>
    </row>
    <row r="11" spans="1:2" x14ac:dyDescent="0.25">
      <c r="A11" s="24" t="s">
        <v>141</v>
      </c>
      <c r="B11" s="26">
        <v>2</v>
      </c>
    </row>
    <row r="12" spans="1:2" x14ac:dyDescent="0.25">
      <c r="A12" s="90" t="s">
        <v>142</v>
      </c>
      <c r="B12" s="26">
        <v>1</v>
      </c>
    </row>
    <row r="13" spans="1:2" x14ac:dyDescent="0.25">
      <c r="A13" s="24" t="s">
        <v>144</v>
      </c>
      <c r="B13" s="26">
        <v>1</v>
      </c>
    </row>
    <row r="14" spans="1:2" x14ac:dyDescent="0.25">
      <c r="A14" s="24" t="s">
        <v>145</v>
      </c>
      <c r="B14" s="26">
        <v>1</v>
      </c>
    </row>
    <row r="15" spans="1:2" x14ac:dyDescent="0.25">
      <c r="A15" s="24" t="s">
        <v>146</v>
      </c>
      <c r="B15" s="26">
        <v>1</v>
      </c>
    </row>
    <row r="16" spans="1:2" x14ac:dyDescent="0.25">
      <c r="A16" s="73" t="s">
        <v>17</v>
      </c>
      <c r="B16" s="73">
        <f>SUM(B3:B15)</f>
        <v>35</v>
      </c>
    </row>
  </sheetData>
  <sortState xmlns:xlrd2="http://schemas.microsoft.com/office/spreadsheetml/2017/richdata2" ref="A3:B15">
    <sortCondition descending="1" ref="B3:B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2BBD-47EF-446F-B41E-EFD2F69EAF8E}">
  <dimension ref="A1:D8"/>
  <sheetViews>
    <sheetView workbookViewId="0">
      <selection activeCell="C25" sqref="C25"/>
    </sheetView>
  </sheetViews>
  <sheetFormatPr defaultRowHeight="15" x14ac:dyDescent="0.25"/>
  <cols>
    <col min="1" max="1" width="21.7109375" customWidth="1"/>
    <col min="2" max="2" width="14.5703125" bestFit="1" customWidth="1"/>
    <col min="3" max="3" width="12.42578125" bestFit="1" customWidth="1"/>
  </cols>
  <sheetData>
    <row r="1" spans="1:4" x14ac:dyDescent="0.25">
      <c r="A1" s="7" t="s">
        <v>12</v>
      </c>
      <c r="B1" s="7"/>
      <c r="C1" s="7"/>
      <c r="D1" s="7"/>
    </row>
    <row r="2" spans="1:4" ht="45" x14ac:dyDescent="0.25">
      <c r="A2" s="74" t="s">
        <v>18</v>
      </c>
      <c r="B2" s="75" t="s">
        <v>19</v>
      </c>
      <c r="C2" s="75" t="s">
        <v>10</v>
      </c>
    </row>
    <row r="3" spans="1:4" x14ac:dyDescent="0.25">
      <c r="A3" s="26" t="s">
        <v>4</v>
      </c>
      <c r="B3" s="42">
        <v>76000</v>
      </c>
      <c r="C3" s="26">
        <v>35</v>
      </c>
    </row>
    <row r="4" spans="1:4" x14ac:dyDescent="0.25">
      <c r="A4" s="26" t="s">
        <v>13</v>
      </c>
      <c r="B4" s="42">
        <v>76000</v>
      </c>
      <c r="C4" s="26">
        <v>21</v>
      </c>
    </row>
    <row r="5" spans="1:4" x14ac:dyDescent="0.25">
      <c r="A5" s="26" t="s">
        <v>14</v>
      </c>
      <c r="B5" s="42">
        <v>117000</v>
      </c>
      <c r="C5" s="26">
        <v>34</v>
      </c>
    </row>
    <row r="6" spans="1:4" x14ac:dyDescent="0.25">
      <c r="A6" s="26" t="s">
        <v>15</v>
      </c>
      <c r="B6" s="42">
        <v>192400</v>
      </c>
      <c r="C6" s="26">
        <v>143</v>
      </c>
    </row>
    <row r="7" spans="1:4" x14ac:dyDescent="0.25">
      <c r="A7" s="26" t="s">
        <v>16</v>
      </c>
      <c r="B7" s="42">
        <v>270000</v>
      </c>
      <c r="C7" s="26">
        <v>100</v>
      </c>
    </row>
    <row r="8" spans="1:4" x14ac:dyDescent="0.25">
      <c r="A8" s="109" t="s">
        <v>17</v>
      </c>
      <c r="B8" s="109"/>
      <c r="C8" s="43">
        <f>SUM(C3:C7)</f>
        <v>333</v>
      </c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40C8-582E-47CA-8687-416735EEE7CA}">
  <dimension ref="A1:F5"/>
  <sheetViews>
    <sheetView workbookViewId="0">
      <selection activeCell="E31" sqref="E31"/>
    </sheetView>
  </sheetViews>
  <sheetFormatPr defaultRowHeight="15" x14ac:dyDescent="0.25"/>
  <cols>
    <col min="1" max="1" width="18" customWidth="1"/>
  </cols>
  <sheetData>
    <row r="1" spans="1:6" x14ac:dyDescent="0.25">
      <c r="A1" s="19" t="s">
        <v>20</v>
      </c>
      <c r="B1" s="44"/>
      <c r="C1" s="44"/>
      <c r="D1" s="44"/>
      <c r="E1" s="12"/>
      <c r="F1" s="12"/>
    </row>
    <row r="2" spans="1:6" s="2" customFormat="1" ht="31.5" customHeight="1" x14ac:dyDescent="0.25">
      <c r="A2" s="81" t="s">
        <v>3</v>
      </c>
      <c r="B2" s="79" t="s">
        <v>21</v>
      </c>
      <c r="C2" s="77" t="s">
        <v>22</v>
      </c>
      <c r="D2" s="78" t="s">
        <v>23</v>
      </c>
      <c r="E2" s="45" t="s">
        <v>24</v>
      </c>
      <c r="F2" s="45" t="s">
        <v>25</v>
      </c>
    </row>
    <row r="3" spans="1:6" x14ac:dyDescent="0.25">
      <c r="A3" s="26" t="s">
        <v>4</v>
      </c>
      <c r="B3" s="80">
        <v>2</v>
      </c>
      <c r="C3" s="26">
        <v>14</v>
      </c>
      <c r="D3" s="26">
        <v>19</v>
      </c>
      <c r="E3" s="26"/>
      <c r="F3" s="26"/>
    </row>
    <row r="4" spans="1:6" x14ac:dyDescent="0.25">
      <c r="A4" s="26" t="s">
        <v>5</v>
      </c>
      <c r="B4" s="80"/>
      <c r="C4" s="26"/>
      <c r="D4" s="26">
        <v>2</v>
      </c>
      <c r="E4" s="26">
        <v>12</v>
      </c>
      <c r="F4" s="26">
        <v>41</v>
      </c>
    </row>
    <row r="5" spans="1:6" x14ac:dyDescent="0.25">
      <c r="A5" s="26" t="s">
        <v>6</v>
      </c>
      <c r="B5" s="80"/>
      <c r="C5" s="26"/>
      <c r="D5" s="26">
        <v>4</v>
      </c>
      <c r="E5" s="26">
        <v>8</v>
      </c>
      <c r="F5" s="26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0CFE-B39D-4569-A0BD-74A3D6ADB382}">
  <dimension ref="A1:C9"/>
  <sheetViews>
    <sheetView workbookViewId="0">
      <selection activeCell="C24" sqref="C24"/>
    </sheetView>
  </sheetViews>
  <sheetFormatPr defaultRowHeight="15" x14ac:dyDescent="0.25"/>
  <cols>
    <col min="1" max="1" width="17.28515625" customWidth="1"/>
    <col min="2" max="2" width="15.42578125" bestFit="1" customWidth="1"/>
    <col min="3" max="3" width="18" bestFit="1" customWidth="1"/>
  </cols>
  <sheetData>
    <row r="1" spans="1:3" x14ac:dyDescent="0.25">
      <c r="A1" s="23" t="s">
        <v>46</v>
      </c>
      <c r="B1" s="23"/>
      <c r="C1" s="23"/>
    </row>
    <row r="2" spans="1:3" x14ac:dyDescent="0.25">
      <c r="A2" s="23"/>
      <c r="B2" s="23"/>
      <c r="C2" s="23"/>
    </row>
    <row r="3" spans="1:3" x14ac:dyDescent="0.25">
      <c r="A3" s="46" t="s">
        <v>3</v>
      </c>
      <c r="B3" s="46" t="s">
        <v>27</v>
      </c>
      <c r="C3" s="46" t="s">
        <v>28</v>
      </c>
    </row>
    <row r="4" spans="1:3" x14ac:dyDescent="0.25">
      <c r="A4" s="24" t="s">
        <v>4</v>
      </c>
      <c r="B4" s="24">
        <v>23</v>
      </c>
      <c r="C4" s="24">
        <v>12</v>
      </c>
    </row>
    <row r="5" spans="1:3" x14ac:dyDescent="0.25">
      <c r="A5" s="24" t="s">
        <v>5</v>
      </c>
      <c r="B5" s="24">
        <v>36</v>
      </c>
      <c r="C5" s="24">
        <v>19</v>
      </c>
    </row>
    <row r="6" spans="1:3" x14ac:dyDescent="0.25">
      <c r="A6" s="24" t="s">
        <v>6</v>
      </c>
      <c r="B6" s="24">
        <v>155</v>
      </c>
      <c r="C6" s="24">
        <v>88</v>
      </c>
    </row>
    <row r="7" spans="1:3" x14ac:dyDescent="0.25">
      <c r="A7" s="47" t="s">
        <v>17</v>
      </c>
      <c r="B7" s="47">
        <f>SUM(B4:B6)</f>
        <v>214</v>
      </c>
      <c r="C7" s="47">
        <f>SUM(C4:C6)</f>
        <v>119</v>
      </c>
    </row>
    <row r="8" spans="1:3" x14ac:dyDescent="0.25">
      <c r="A8" s="47" t="s">
        <v>26</v>
      </c>
      <c r="B8" s="48">
        <f>B7/333</f>
        <v>0.64264264264264259</v>
      </c>
      <c r="C8" s="48">
        <f>C7/333</f>
        <v>0.35735735735735735</v>
      </c>
    </row>
    <row r="9" spans="1:3" x14ac:dyDescent="0.25">
      <c r="A9" s="23"/>
      <c r="B9" s="23"/>
      <c r="C9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3AB5-4664-48EC-9F8F-81672E607FA4}">
  <dimension ref="A1:I23"/>
  <sheetViews>
    <sheetView workbookViewId="0">
      <selection activeCell="A25" sqref="A25"/>
    </sheetView>
  </sheetViews>
  <sheetFormatPr defaultRowHeight="15" x14ac:dyDescent="0.25"/>
  <cols>
    <col min="1" max="1" width="73.42578125" bestFit="1" customWidth="1"/>
    <col min="2" max="2" width="13.85546875" customWidth="1"/>
    <col min="3" max="3" width="12.28515625" customWidth="1"/>
  </cols>
  <sheetData>
    <row r="1" spans="1:9" x14ac:dyDescent="0.25">
      <c r="A1" s="110" t="s">
        <v>29</v>
      </c>
      <c r="B1" s="110"/>
      <c r="C1" s="110"/>
      <c r="D1" s="110"/>
      <c r="E1" s="111"/>
      <c r="F1" s="12"/>
    </row>
    <row r="2" spans="1:9" s="21" customFormat="1" ht="30" customHeight="1" x14ac:dyDescent="0.25">
      <c r="A2" s="75" t="s">
        <v>30</v>
      </c>
      <c r="B2" s="75" t="s">
        <v>5</v>
      </c>
      <c r="C2" s="76" t="s">
        <v>6</v>
      </c>
      <c r="D2" s="75" t="s">
        <v>17</v>
      </c>
      <c r="E2" s="25"/>
      <c r="F2" s="25"/>
    </row>
    <row r="3" spans="1:9" x14ac:dyDescent="0.25">
      <c r="A3" s="26" t="s">
        <v>31</v>
      </c>
      <c r="B3" s="26">
        <v>2</v>
      </c>
      <c r="C3" s="26">
        <v>14</v>
      </c>
      <c r="D3" s="26">
        <f>SUM(B3:C3)</f>
        <v>16</v>
      </c>
      <c r="E3" s="12"/>
      <c r="F3" s="12"/>
      <c r="I3" s="20"/>
    </row>
    <row r="4" spans="1:9" x14ac:dyDescent="0.25">
      <c r="A4" s="26" t="s">
        <v>32</v>
      </c>
      <c r="B4" s="26">
        <v>2</v>
      </c>
      <c r="C4" s="26">
        <v>17</v>
      </c>
      <c r="D4" s="26">
        <f t="shared" ref="D4:D19" si="0">SUM(B4:C4)</f>
        <v>19</v>
      </c>
      <c r="E4" s="12"/>
      <c r="F4" s="12"/>
    </row>
    <row r="5" spans="1:9" x14ac:dyDescent="0.25">
      <c r="A5" s="26" t="s">
        <v>33</v>
      </c>
      <c r="B5" s="26">
        <v>6</v>
      </c>
      <c r="C5" s="26">
        <v>5</v>
      </c>
      <c r="D5" s="26">
        <f t="shared" si="0"/>
        <v>11</v>
      </c>
      <c r="E5" s="12"/>
      <c r="F5" s="12"/>
    </row>
    <row r="6" spans="1:9" x14ac:dyDescent="0.25">
      <c r="A6" s="26" t="s">
        <v>34</v>
      </c>
      <c r="B6" s="26">
        <v>4</v>
      </c>
      <c r="C6" s="26">
        <v>19</v>
      </c>
      <c r="D6" s="26">
        <f t="shared" si="0"/>
        <v>23</v>
      </c>
      <c r="E6" s="12"/>
      <c r="F6" s="12"/>
    </row>
    <row r="7" spans="1:9" x14ac:dyDescent="0.25">
      <c r="A7" s="26" t="s">
        <v>35</v>
      </c>
      <c r="B7" s="26">
        <v>6</v>
      </c>
      <c r="C7" s="26">
        <v>18</v>
      </c>
      <c r="D7" s="26">
        <f t="shared" si="0"/>
        <v>24</v>
      </c>
      <c r="E7" s="12"/>
      <c r="F7" s="12"/>
    </row>
    <row r="8" spans="1:9" x14ac:dyDescent="0.25">
      <c r="A8" s="26" t="s">
        <v>36</v>
      </c>
      <c r="B8" s="26">
        <v>2</v>
      </c>
      <c r="C8" s="26">
        <v>15</v>
      </c>
      <c r="D8" s="26">
        <f t="shared" si="0"/>
        <v>17</v>
      </c>
      <c r="E8" s="12"/>
      <c r="F8" s="12"/>
    </row>
    <row r="9" spans="1:9" x14ac:dyDescent="0.25">
      <c r="A9" s="26" t="s">
        <v>37</v>
      </c>
      <c r="B9" s="26">
        <v>1</v>
      </c>
      <c r="C9" s="26">
        <v>9</v>
      </c>
      <c r="D9" s="26">
        <f t="shared" si="0"/>
        <v>10</v>
      </c>
      <c r="E9" s="12"/>
      <c r="F9" s="12"/>
    </row>
    <row r="10" spans="1:9" x14ac:dyDescent="0.25">
      <c r="A10" s="26" t="s">
        <v>38</v>
      </c>
      <c r="B10" s="26">
        <v>2</v>
      </c>
      <c r="C10" s="26">
        <v>10</v>
      </c>
      <c r="D10" s="26">
        <f t="shared" si="0"/>
        <v>12</v>
      </c>
      <c r="E10" s="12"/>
      <c r="F10" s="12"/>
    </row>
    <row r="11" spans="1:9" x14ac:dyDescent="0.25">
      <c r="A11" s="26" t="s">
        <v>39</v>
      </c>
      <c r="B11" s="26">
        <v>5</v>
      </c>
      <c r="C11" s="26">
        <v>13</v>
      </c>
      <c r="D11" s="26">
        <f t="shared" si="0"/>
        <v>18</v>
      </c>
      <c r="E11" s="12"/>
      <c r="F11" s="12"/>
    </row>
    <row r="12" spans="1:9" x14ac:dyDescent="0.25">
      <c r="A12" s="26" t="s">
        <v>40</v>
      </c>
      <c r="B12" s="26"/>
      <c r="C12" s="26">
        <v>10</v>
      </c>
      <c r="D12" s="26">
        <f t="shared" si="0"/>
        <v>10</v>
      </c>
      <c r="E12" s="12"/>
      <c r="F12" s="12"/>
    </row>
    <row r="13" spans="1:9" x14ac:dyDescent="0.25">
      <c r="A13" s="26" t="s">
        <v>41</v>
      </c>
      <c r="B13" s="26">
        <v>4</v>
      </c>
      <c r="C13" s="26">
        <v>24</v>
      </c>
      <c r="D13" s="26">
        <f t="shared" si="0"/>
        <v>28</v>
      </c>
      <c r="E13" s="12"/>
      <c r="F13" s="12"/>
    </row>
    <row r="14" spans="1:9" x14ac:dyDescent="0.25">
      <c r="A14" s="26" t="s">
        <v>148</v>
      </c>
      <c r="B14" s="26">
        <v>2</v>
      </c>
      <c r="C14" s="26">
        <v>17</v>
      </c>
      <c r="D14" s="26">
        <f t="shared" si="0"/>
        <v>19</v>
      </c>
      <c r="E14" s="12"/>
      <c r="F14" s="12"/>
    </row>
    <row r="15" spans="1:9" x14ac:dyDescent="0.25">
      <c r="A15" s="26" t="s">
        <v>42</v>
      </c>
      <c r="B15" s="26">
        <v>9</v>
      </c>
      <c r="C15" s="26">
        <v>27</v>
      </c>
      <c r="D15" s="26">
        <f t="shared" si="0"/>
        <v>36</v>
      </c>
      <c r="E15" s="12"/>
      <c r="F15" s="12"/>
    </row>
    <row r="16" spans="1:9" x14ac:dyDescent="0.25">
      <c r="A16" s="26" t="s">
        <v>43</v>
      </c>
      <c r="B16" s="26">
        <v>5</v>
      </c>
      <c r="C16" s="26">
        <v>11</v>
      </c>
      <c r="D16" s="26">
        <f t="shared" si="0"/>
        <v>16</v>
      </c>
      <c r="E16" s="12"/>
      <c r="F16" s="12"/>
    </row>
    <row r="17" spans="1:6" x14ac:dyDescent="0.25">
      <c r="A17" s="26" t="s">
        <v>44</v>
      </c>
      <c r="B17" s="26">
        <v>2</v>
      </c>
      <c r="C17" s="26">
        <v>13</v>
      </c>
      <c r="D17" s="26">
        <f t="shared" si="0"/>
        <v>15</v>
      </c>
      <c r="E17" s="12"/>
      <c r="F17" s="12"/>
    </row>
    <row r="18" spans="1:6" x14ac:dyDescent="0.25">
      <c r="A18" s="26" t="s">
        <v>149</v>
      </c>
      <c r="B18" s="26">
        <v>1</v>
      </c>
      <c r="C18" s="26">
        <v>11</v>
      </c>
      <c r="D18" s="26">
        <f t="shared" si="0"/>
        <v>12</v>
      </c>
      <c r="E18" s="12"/>
      <c r="F18" s="12"/>
    </row>
    <row r="19" spans="1:6" x14ac:dyDescent="0.25">
      <c r="A19" s="24" t="s">
        <v>45</v>
      </c>
      <c r="B19" s="26">
        <v>2</v>
      </c>
      <c r="C19" s="26">
        <v>10</v>
      </c>
      <c r="D19" s="26">
        <f t="shared" si="0"/>
        <v>12</v>
      </c>
      <c r="E19" s="12"/>
      <c r="F19" s="12"/>
    </row>
    <row r="20" spans="1:6" x14ac:dyDescent="0.25">
      <c r="A20" s="23" t="s">
        <v>147</v>
      </c>
      <c r="B20" s="26"/>
      <c r="C20" s="26"/>
      <c r="D20" s="26">
        <v>35</v>
      </c>
      <c r="E20" s="12"/>
      <c r="F20" s="12"/>
    </row>
    <row r="21" spans="1:6" x14ac:dyDescent="0.25">
      <c r="A21" s="49" t="s">
        <v>17</v>
      </c>
      <c r="B21" s="50">
        <f>SUM(B3:B20)</f>
        <v>55</v>
      </c>
      <c r="C21" s="50">
        <f>SUM(C3:C20)</f>
        <v>243</v>
      </c>
      <c r="D21" s="50">
        <f>SUM(D3:D20)</f>
        <v>333</v>
      </c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BAAF-B9DE-4F9D-AF3F-E55355B6E525}">
  <dimension ref="A1:C50"/>
  <sheetViews>
    <sheetView workbookViewId="0">
      <selection activeCell="I21" sqref="I21:J21"/>
    </sheetView>
  </sheetViews>
  <sheetFormatPr defaultRowHeight="15" x14ac:dyDescent="0.25"/>
  <cols>
    <col min="1" max="1" width="53.42578125" style="12" bestFit="1" customWidth="1"/>
    <col min="2" max="2" width="12" style="31" customWidth="1"/>
    <col min="3" max="3" width="9.140625" style="12"/>
  </cols>
  <sheetData>
    <row r="1" spans="1:3" x14ac:dyDescent="0.25">
      <c r="A1" s="7" t="s">
        <v>150</v>
      </c>
      <c r="B1" s="7"/>
    </row>
    <row r="2" spans="1:3" s="21" customFormat="1" ht="29.25" customHeight="1" x14ac:dyDescent="0.25">
      <c r="A2" s="75" t="s">
        <v>47</v>
      </c>
      <c r="B2" s="82" t="s">
        <v>10</v>
      </c>
      <c r="C2" s="25"/>
    </row>
    <row r="3" spans="1:3" x14ac:dyDescent="0.25">
      <c r="A3" s="26" t="s">
        <v>49</v>
      </c>
      <c r="B3" s="27">
        <v>7</v>
      </c>
    </row>
    <row r="4" spans="1:3" x14ac:dyDescent="0.25">
      <c r="A4" s="26" t="s">
        <v>50</v>
      </c>
      <c r="B4" s="27">
        <v>17.399999999999999</v>
      </c>
    </row>
    <row r="5" spans="1:3" x14ac:dyDescent="0.25">
      <c r="A5" s="26" t="s">
        <v>51</v>
      </c>
      <c r="B5" s="27">
        <v>20.699999999999992</v>
      </c>
    </row>
    <row r="6" spans="1:3" x14ac:dyDescent="0.25">
      <c r="A6" s="26" t="s">
        <v>52</v>
      </c>
      <c r="B6" s="27">
        <v>17.899999999999999</v>
      </c>
    </row>
    <row r="7" spans="1:3" x14ac:dyDescent="0.25">
      <c r="A7" s="92" t="s">
        <v>53</v>
      </c>
      <c r="B7" s="28">
        <f>SUM(B3:B6)</f>
        <v>62.999999999999993</v>
      </c>
    </row>
    <row r="8" spans="1:3" x14ac:dyDescent="0.25">
      <c r="A8" s="26" t="s">
        <v>55</v>
      </c>
      <c r="B8" s="27">
        <v>18.3</v>
      </c>
    </row>
    <row r="9" spans="1:3" x14ac:dyDescent="0.25">
      <c r="A9" s="26" t="s">
        <v>56</v>
      </c>
      <c r="B9" s="27">
        <v>51.29999999999999</v>
      </c>
    </row>
    <row r="10" spans="1:3" x14ac:dyDescent="0.25">
      <c r="A10" s="93" t="s">
        <v>57</v>
      </c>
      <c r="B10" s="28">
        <f>SUM(B8:B9)</f>
        <v>69.599999999999994</v>
      </c>
    </row>
    <row r="11" spans="1:3" x14ac:dyDescent="0.25">
      <c r="A11" s="26" t="s">
        <v>59</v>
      </c>
      <c r="B11" s="27">
        <v>5.5</v>
      </c>
    </row>
    <row r="12" spans="1:3" x14ac:dyDescent="0.25">
      <c r="A12" s="26" t="s">
        <v>60</v>
      </c>
      <c r="B12" s="27">
        <v>7.7</v>
      </c>
    </row>
    <row r="13" spans="1:3" x14ac:dyDescent="0.25">
      <c r="A13" s="26" t="s">
        <v>61</v>
      </c>
      <c r="B13" s="27">
        <v>3.5</v>
      </c>
    </row>
    <row r="14" spans="1:3" x14ac:dyDescent="0.25">
      <c r="A14" s="26" t="s">
        <v>62</v>
      </c>
      <c r="B14" s="27">
        <v>11.45</v>
      </c>
    </row>
    <row r="15" spans="1:3" x14ac:dyDescent="0.25">
      <c r="A15" s="26" t="s">
        <v>63</v>
      </c>
      <c r="B15" s="27">
        <v>2.75</v>
      </c>
    </row>
    <row r="16" spans="1:3" x14ac:dyDescent="0.25">
      <c r="A16" s="29" t="s">
        <v>64</v>
      </c>
      <c r="B16" s="27">
        <v>6.05</v>
      </c>
    </row>
    <row r="17" spans="1:2" x14ac:dyDescent="0.25">
      <c r="A17" s="26" t="s">
        <v>65</v>
      </c>
      <c r="B17" s="27">
        <v>11.65</v>
      </c>
    </row>
    <row r="18" spans="1:2" x14ac:dyDescent="0.25">
      <c r="A18" s="26" t="s">
        <v>66</v>
      </c>
      <c r="B18" s="27">
        <v>1.6</v>
      </c>
    </row>
    <row r="19" spans="1:2" x14ac:dyDescent="0.25">
      <c r="A19" s="29" t="s">
        <v>67</v>
      </c>
      <c r="B19" s="27">
        <v>1.35</v>
      </c>
    </row>
    <row r="20" spans="1:2" x14ac:dyDescent="0.25">
      <c r="A20" s="26" t="s">
        <v>68</v>
      </c>
      <c r="B20" s="27">
        <v>0.3</v>
      </c>
    </row>
    <row r="21" spans="1:2" x14ac:dyDescent="0.25">
      <c r="A21" s="29" t="s">
        <v>69</v>
      </c>
      <c r="B21" s="27">
        <v>17.040000000000003</v>
      </c>
    </row>
    <row r="22" spans="1:2" x14ac:dyDescent="0.25">
      <c r="A22" s="93" t="s">
        <v>70</v>
      </c>
      <c r="B22" s="28">
        <f>SUM(B11:B21)</f>
        <v>68.89</v>
      </c>
    </row>
    <row r="23" spans="1:2" x14ac:dyDescent="0.25">
      <c r="A23" s="26" t="s">
        <v>72</v>
      </c>
      <c r="B23" s="27">
        <v>8.7100000000000009</v>
      </c>
    </row>
    <row r="24" spans="1:2" x14ac:dyDescent="0.25">
      <c r="A24" s="26" t="s">
        <v>73</v>
      </c>
      <c r="B24" s="27">
        <v>4.45</v>
      </c>
    </row>
    <row r="25" spans="1:2" x14ac:dyDescent="0.25">
      <c r="A25" s="26" t="s">
        <v>74</v>
      </c>
      <c r="B25" s="27">
        <v>2.6</v>
      </c>
    </row>
    <row r="26" spans="1:2" x14ac:dyDescent="0.25">
      <c r="A26" s="26" t="s">
        <v>75</v>
      </c>
      <c r="B26" s="27">
        <v>0.9</v>
      </c>
    </row>
    <row r="27" spans="1:2" x14ac:dyDescent="0.25">
      <c r="A27" s="91" t="s">
        <v>76</v>
      </c>
      <c r="B27" s="28">
        <f>SUM(B23:B26)</f>
        <v>16.66</v>
      </c>
    </row>
    <row r="28" spans="1:2" x14ac:dyDescent="0.25">
      <c r="A28" s="26" t="s">
        <v>78</v>
      </c>
      <c r="B28" s="27">
        <v>8.8999999999999986</v>
      </c>
    </row>
    <row r="29" spans="1:2" x14ac:dyDescent="0.25">
      <c r="A29" s="26" t="s">
        <v>79</v>
      </c>
      <c r="B29" s="27">
        <v>1.1000000000000001</v>
      </c>
    </row>
    <row r="30" spans="1:2" x14ac:dyDescent="0.25">
      <c r="A30" s="26" t="s">
        <v>80</v>
      </c>
      <c r="B30" s="27">
        <v>3.25</v>
      </c>
    </row>
    <row r="31" spans="1:2" x14ac:dyDescent="0.25">
      <c r="A31" s="26" t="s">
        <v>81</v>
      </c>
      <c r="B31" s="27">
        <v>0.8</v>
      </c>
    </row>
    <row r="32" spans="1:2" x14ac:dyDescent="0.25">
      <c r="A32" s="26" t="s">
        <v>82</v>
      </c>
      <c r="B32" s="27">
        <v>1.7</v>
      </c>
    </row>
    <row r="33" spans="1:2" x14ac:dyDescent="0.25">
      <c r="A33" s="93" t="s">
        <v>83</v>
      </c>
      <c r="B33" s="28">
        <f>SUM(B28:B32)</f>
        <v>15.749999999999998</v>
      </c>
    </row>
    <row r="34" spans="1:2" x14ac:dyDescent="0.25">
      <c r="A34" s="26" t="s">
        <v>85</v>
      </c>
      <c r="B34" s="27">
        <v>5.3999999999999995</v>
      </c>
    </row>
    <row r="35" spans="1:2" x14ac:dyDescent="0.25">
      <c r="A35" s="26" t="s">
        <v>86</v>
      </c>
      <c r="B35" s="27">
        <v>5.35</v>
      </c>
    </row>
    <row r="36" spans="1:2" x14ac:dyDescent="0.25">
      <c r="A36" s="26" t="s">
        <v>87</v>
      </c>
      <c r="B36" s="27">
        <v>5.4</v>
      </c>
    </row>
    <row r="37" spans="1:2" x14ac:dyDescent="0.25">
      <c r="A37" s="29" t="s">
        <v>88</v>
      </c>
      <c r="B37" s="27">
        <v>6.8</v>
      </c>
    </row>
    <row r="38" spans="1:2" x14ac:dyDescent="0.25">
      <c r="A38" s="26" t="s">
        <v>89</v>
      </c>
      <c r="B38" s="27">
        <v>3.2</v>
      </c>
    </row>
    <row r="39" spans="1:2" x14ac:dyDescent="0.25">
      <c r="A39" s="26" t="s">
        <v>90</v>
      </c>
      <c r="B39" s="27">
        <v>4.6500000000000004</v>
      </c>
    </row>
    <row r="40" spans="1:2" x14ac:dyDescent="0.25">
      <c r="A40" s="26" t="s">
        <v>91</v>
      </c>
      <c r="B40" s="27">
        <v>2.0500000000000003</v>
      </c>
    </row>
    <row r="41" spans="1:2" x14ac:dyDescent="0.25">
      <c r="A41" s="26" t="s">
        <v>92</v>
      </c>
      <c r="B41" s="27">
        <v>4.63</v>
      </c>
    </row>
    <row r="42" spans="1:2" x14ac:dyDescent="0.25">
      <c r="A42" s="26" t="s">
        <v>93</v>
      </c>
      <c r="B42" s="27">
        <v>2.5</v>
      </c>
    </row>
    <row r="43" spans="1:2" x14ac:dyDescent="0.25">
      <c r="A43" s="93" t="s">
        <v>94</v>
      </c>
      <c r="B43" s="28">
        <f>SUM(B34:B42)</f>
        <v>39.979999999999997</v>
      </c>
    </row>
    <row r="44" spans="1:2" x14ac:dyDescent="0.25">
      <c r="A44" s="26" t="s">
        <v>96</v>
      </c>
      <c r="B44" s="27">
        <v>13.280000000000001</v>
      </c>
    </row>
    <row r="45" spans="1:2" x14ac:dyDescent="0.25">
      <c r="A45" s="26" t="s">
        <v>97</v>
      </c>
      <c r="B45" s="27">
        <v>17.040000000000003</v>
      </c>
    </row>
    <row r="46" spans="1:2" x14ac:dyDescent="0.25">
      <c r="A46" s="26" t="s">
        <v>98</v>
      </c>
      <c r="B46" s="27">
        <v>9.6999999999999993</v>
      </c>
    </row>
    <row r="47" spans="1:2" x14ac:dyDescent="0.25">
      <c r="A47" s="26" t="s">
        <v>99</v>
      </c>
      <c r="B47" s="27">
        <v>7.3</v>
      </c>
    </row>
    <row r="48" spans="1:2" x14ac:dyDescent="0.25">
      <c r="A48" s="26" t="s">
        <v>100</v>
      </c>
      <c r="B48" s="27">
        <v>11.799999999999999</v>
      </c>
    </row>
    <row r="49" spans="1:2" x14ac:dyDescent="0.25">
      <c r="A49" s="92" t="s">
        <v>101</v>
      </c>
      <c r="B49" s="28">
        <f>SUM(B44:B48)</f>
        <v>59.12</v>
      </c>
    </row>
    <row r="50" spans="1:2" x14ac:dyDescent="0.25">
      <c r="A50" s="94" t="s">
        <v>7</v>
      </c>
      <c r="B50" s="30">
        <f>SUM(B7,B10,B22,B27,B33,B43,B49)</f>
        <v>333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2DE6-1834-4511-9D24-BA13A9E452D7}">
  <dimension ref="A1:K13"/>
  <sheetViews>
    <sheetView workbookViewId="0">
      <selection activeCell="D20" sqref="D20"/>
    </sheetView>
  </sheetViews>
  <sheetFormatPr defaultRowHeight="15" x14ac:dyDescent="0.25"/>
  <cols>
    <col min="1" max="1" width="36.28515625" customWidth="1"/>
    <col min="2" max="2" width="15.7109375" customWidth="1"/>
    <col min="3" max="3" width="16.28515625" bestFit="1" customWidth="1"/>
    <col min="4" max="4" width="13.5703125" customWidth="1"/>
    <col min="5" max="5" width="16.7109375" customWidth="1"/>
    <col min="6" max="6" width="14.140625" customWidth="1"/>
    <col min="7" max="9" width="16.42578125" customWidth="1"/>
    <col min="10" max="10" width="15.140625" customWidth="1"/>
    <col min="11" max="11" width="16.7109375" customWidth="1"/>
  </cols>
  <sheetData>
    <row r="1" spans="1:11" x14ac:dyDescent="0.25">
      <c r="A1" s="110" t="s">
        <v>102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25">
      <c r="A2" s="116" t="s">
        <v>151</v>
      </c>
      <c r="B2" s="114" t="s">
        <v>4</v>
      </c>
      <c r="C2" s="115"/>
      <c r="D2" s="114" t="s">
        <v>5</v>
      </c>
      <c r="E2" s="115"/>
      <c r="F2" s="114" t="s">
        <v>6</v>
      </c>
      <c r="G2" s="115"/>
      <c r="H2" s="112" t="s">
        <v>7</v>
      </c>
      <c r="I2" s="113"/>
      <c r="J2" s="12"/>
      <c r="K2" s="12"/>
    </row>
    <row r="3" spans="1:11" ht="30" x14ac:dyDescent="0.25">
      <c r="A3" s="117"/>
      <c r="B3" s="96" t="s">
        <v>10</v>
      </c>
      <c r="C3" s="97" t="s">
        <v>103</v>
      </c>
      <c r="D3" s="98" t="s">
        <v>10</v>
      </c>
      <c r="E3" s="98" t="s">
        <v>103</v>
      </c>
      <c r="F3" s="96" t="s">
        <v>10</v>
      </c>
      <c r="G3" s="97" t="s">
        <v>103</v>
      </c>
      <c r="H3" s="97" t="s">
        <v>10</v>
      </c>
      <c r="I3" s="97" t="s">
        <v>103</v>
      </c>
      <c r="J3" s="12"/>
      <c r="K3" s="12"/>
    </row>
    <row r="4" spans="1:11" x14ac:dyDescent="0.25">
      <c r="A4" s="95" t="s">
        <v>48</v>
      </c>
      <c r="B4" s="42">
        <v>7</v>
      </c>
      <c r="C4" s="42">
        <f t="shared" ref="C4:C10" si="0">B4*76000</f>
        <v>532000</v>
      </c>
      <c r="D4" s="42">
        <v>10</v>
      </c>
      <c r="E4" s="42">
        <v>886715</v>
      </c>
      <c r="F4" s="42">
        <v>36</v>
      </c>
      <c r="G4" s="42">
        <v>8230516</v>
      </c>
      <c r="H4" s="42">
        <f t="shared" ref="H4:I10" si="1">D4+F4+B4</f>
        <v>53</v>
      </c>
      <c r="I4" s="51">
        <f t="shared" si="1"/>
        <v>9649231</v>
      </c>
      <c r="J4" s="12"/>
      <c r="K4" s="12"/>
    </row>
    <row r="5" spans="1:11" x14ac:dyDescent="0.25">
      <c r="A5" s="95" t="s">
        <v>54</v>
      </c>
      <c r="B5" s="42">
        <v>7</v>
      </c>
      <c r="C5" s="42">
        <f t="shared" si="0"/>
        <v>532000</v>
      </c>
      <c r="D5" s="42">
        <v>12</v>
      </c>
      <c r="E5" s="42">
        <v>1267158</v>
      </c>
      <c r="F5" s="55">
        <v>51</v>
      </c>
      <c r="G5" s="42">
        <v>11401884</v>
      </c>
      <c r="H5" s="42">
        <f t="shared" si="1"/>
        <v>70</v>
      </c>
      <c r="I5" s="51">
        <f t="shared" si="1"/>
        <v>13201042</v>
      </c>
      <c r="J5" s="12"/>
      <c r="K5" s="12"/>
    </row>
    <row r="6" spans="1:11" x14ac:dyDescent="0.25">
      <c r="A6" s="26" t="s">
        <v>58</v>
      </c>
      <c r="B6" s="54">
        <v>8</v>
      </c>
      <c r="C6" s="42">
        <f t="shared" si="0"/>
        <v>608000</v>
      </c>
      <c r="D6" s="42">
        <v>8</v>
      </c>
      <c r="E6" s="42">
        <v>812875</v>
      </c>
      <c r="F6" s="53">
        <v>43</v>
      </c>
      <c r="G6" s="52">
        <v>9822564</v>
      </c>
      <c r="H6" s="42">
        <f t="shared" si="1"/>
        <v>59</v>
      </c>
      <c r="I6" s="51">
        <f t="shared" si="1"/>
        <v>11243439</v>
      </c>
      <c r="J6" s="12"/>
      <c r="K6" s="12"/>
    </row>
    <row r="7" spans="1:11" x14ac:dyDescent="0.25">
      <c r="A7" s="26" t="s">
        <v>71</v>
      </c>
      <c r="B7" s="54">
        <v>3</v>
      </c>
      <c r="C7" s="42">
        <f t="shared" si="0"/>
        <v>228000</v>
      </c>
      <c r="D7" s="42">
        <v>4</v>
      </c>
      <c r="E7" s="42">
        <v>467875</v>
      </c>
      <c r="F7" s="55">
        <v>24</v>
      </c>
      <c r="G7" s="42">
        <v>5353573</v>
      </c>
      <c r="H7" s="42">
        <f t="shared" si="1"/>
        <v>31</v>
      </c>
      <c r="I7" s="51">
        <f t="shared" si="1"/>
        <v>6049448</v>
      </c>
      <c r="J7" s="12"/>
      <c r="K7" s="12"/>
    </row>
    <row r="8" spans="1:11" x14ac:dyDescent="0.25">
      <c r="A8" s="26" t="s">
        <v>77</v>
      </c>
      <c r="B8" s="42">
        <v>0</v>
      </c>
      <c r="C8" s="42">
        <f t="shared" si="0"/>
        <v>0</v>
      </c>
      <c r="D8" s="42">
        <v>2</v>
      </c>
      <c r="E8" s="42">
        <v>193000</v>
      </c>
      <c r="F8" s="55">
        <v>17</v>
      </c>
      <c r="G8" s="42">
        <v>3377895</v>
      </c>
      <c r="H8" s="42">
        <f t="shared" si="1"/>
        <v>19</v>
      </c>
      <c r="I8" s="51">
        <f t="shared" si="1"/>
        <v>3570895</v>
      </c>
      <c r="J8" s="12"/>
      <c r="K8" s="12"/>
    </row>
    <row r="9" spans="1:11" x14ac:dyDescent="0.25">
      <c r="A9" s="26" t="s">
        <v>84</v>
      </c>
      <c r="B9" s="42">
        <v>4</v>
      </c>
      <c r="C9" s="42">
        <f t="shared" si="0"/>
        <v>304000</v>
      </c>
      <c r="D9" s="42">
        <v>9</v>
      </c>
      <c r="E9" s="42">
        <v>901261</v>
      </c>
      <c r="F9" s="55">
        <v>27</v>
      </c>
      <c r="G9" s="42">
        <v>6122623</v>
      </c>
      <c r="H9" s="42">
        <f t="shared" si="1"/>
        <v>40</v>
      </c>
      <c r="I9" s="51">
        <f t="shared" si="1"/>
        <v>7327884</v>
      </c>
      <c r="J9" s="12"/>
      <c r="K9" s="12"/>
    </row>
    <row r="10" spans="1:11" x14ac:dyDescent="0.25">
      <c r="A10" s="26" t="s">
        <v>95</v>
      </c>
      <c r="B10" s="42">
        <v>6</v>
      </c>
      <c r="C10" s="42">
        <f t="shared" si="0"/>
        <v>456000</v>
      </c>
      <c r="D10" s="42">
        <v>10</v>
      </c>
      <c r="E10" s="42">
        <v>882922</v>
      </c>
      <c r="F10" s="55">
        <v>45</v>
      </c>
      <c r="G10" s="42">
        <v>9791986</v>
      </c>
      <c r="H10" s="42">
        <f t="shared" si="1"/>
        <v>61</v>
      </c>
      <c r="I10" s="51">
        <f t="shared" si="1"/>
        <v>11130908</v>
      </c>
      <c r="J10" s="12"/>
      <c r="K10" s="12"/>
    </row>
    <row r="11" spans="1:11" x14ac:dyDescent="0.25">
      <c r="A11" s="56" t="s">
        <v>17</v>
      </c>
      <c r="B11" s="50">
        <v>35</v>
      </c>
      <c r="C11" s="50">
        <v>2660000</v>
      </c>
      <c r="D11" s="50">
        <v>55</v>
      </c>
      <c r="E11" s="57">
        <v>5411806</v>
      </c>
      <c r="F11" s="58">
        <v>243</v>
      </c>
      <c r="G11" s="50">
        <v>54101041</v>
      </c>
      <c r="H11" s="57">
        <v>333</v>
      </c>
      <c r="I11" s="59">
        <v>62172847</v>
      </c>
      <c r="J11" s="12"/>
      <c r="K11" s="12"/>
    </row>
    <row r="12" spans="1:1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2" t="s">
        <v>104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mergeCells count="6">
    <mergeCell ref="H2:I2"/>
    <mergeCell ref="A1:K1"/>
    <mergeCell ref="D2:E2"/>
    <mergeCell ref="A2:A3"/>
    <mergeCell ref="B2:C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CBF1-165F-4CC2-BFF2-5DD23240E9ED}">
  <dimension ref="A1:K13"/>
  <sheetViews>
    <sheetView workbookViewId="0">
      <selection activeCell="B20" sqref="B20"/>
    </sheetView>
  </sheetViews>
  <sheetFormatPr defaultRowHeight="15" x14ac:dyDescent="0.25"/>
  <cols>
    <col min="1" max="1" width="29.42578125" customWidth="1"/>
    <col min="2" max="2" width="28.5703125" customWidth="1"/>
    <col min="3" max="3" width="24.7109375" customWidth="1"/>
  </cols>
  <sheetData>
    <row r="1" spans="1:11" x14ac:dyDescent="0.25">
      <c r="A1" s="110" t="s">
        <v>105</v>
      </c>
      <c r="B1" s="110"/>
      <c r="C1" s="110"/>
      <c r="D1" s="110"/>
      <c r="E1" s="110"/>
      <c r="F1" s="110"/>
      <c r="G1" s="12"/>
      <c r="H1" s="12"/>
      <c r="I1" s="12"/>
      <c r="J1" s="12"/>
      <c r="K1" s="12"/>
    </row>
    <row r="2" spans="1:11" ht="30" x14ac:dyDescent="0.25">
      <c r="A2" s="99" t="s">
        <v>151</v>
      </c>
      <c r="B2" s="100" t="s">
        <v>107</v>
      </c>
      <c r="C2" s="100" t="s">
        <v>108</v>
      </c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01" t="s">
        <v>48</v>
      </c>
      <c r="B3" s="102">
        <v>0.15915915915915915</v>
      </c>
      <c r="C3" s="102">
        <v>0.15520008276281766</v>
      </c>
      <c r="D3" s="60"/>
      <c r="E3" s="61"/>
      <c r="F3" s="12"/>
      <c r="G3" s="12"/>
      <c r="H3" s="12"/>
      <c r="I3" s="12"/>
      <c r="J3" s="12"/>
      <c r="K3" s="12"/>
    </row>
    <row r="4" spans="1:11" x14ac:dyDescent="0.25">
      <c r="A4" s="101" t="s">
        <v>54</v>
      </c>
      <c r="B4" s="102">
        <v>0.21021021021021022</v>
      </c>
      <c r="C4" s="102">
        <v>0.21232809235838918</v>
      </c>
      <c r="D4" s="60"/>
      <c r="E4" s="61"/>
      <c r="F4" s="12"/>
      <c r="G4" s="12"/>
      <c r="H4" s="12"/>
      <c r="I4" s="12"/>
      <c r="J4" s="12"/>
      <c r="K4" s="12"/>
    </row>
    <row r="5" spans="1:11" x14ac:dyDescent="0.25">
      <c r="A5" s="103" t="s">
        <v>58</v>
      </c>
      <c r="B5" s="102">
        <v>0.17717717717717718</v>
      </c>
      <c r="C5" s="102">
        <v>0.180841630109041</v>
      </c>
      <c r="D5" s="61"/>
      <c r="E5" s="61"/>
      <c r="F5" s="12"/>
      <c r="G5" s="12"/>
      <c r="H5" s="12"/>
      <c r="I5" s="12"/>
      <c r="J5" s="12"/>
      <c r="K5" s="12"/>
    </row>
    <row r="6" spans="1:11" x14ac:dyDescent="0.25">
      <c r="A6" s="103" t="s">
        <v>71</v>
      </c>
      <c r="B6" s="102">
        <v>9.3093093093093091E-2</v>
      </c>
      <c r="C6" s="102">
        <v>9.7300482315053061E-2</v>
      </c>
      <c r="D6" s="60"/>
      <c r="E6" s="61"/>
      <c r="F6" s="12"/>
      <c r="G6" s="12"/>
      <c r="H6" s="12"/>
      <c r="I6" s="12"/>
      <c r="J6" s="12"/>
      <c r="K6" s="12"/>
    </row>
    <row r="7" spans="1:11" x14ac:dyDescent="0.25">
      <c r="A7" s="101" t="s">
        <v>106</v>
      </c>
      <c r="B7" s="102">
        <v>5.7057057057057055E-2</v>
      </c>
      <c r="C7" s="102">
        <v>5.7434960313141201E-2</v>
      </c>
      <c r="D7" s="60"/>
      <c r="E7" s="61"/>
      <c r="F7" s="12"/>
      <c r="G7" s="12"/>
      <c r="H7" s="12"/>
      <c r="I7" s="12"/>
      <c r="J7" s="12"/>
      <c r="K7" s="12"/>
    </row>
    <row r="8" spans="1:11" x14ac:dyDescent="0.25">
      <c r="A8" s="101" t="s">
        <v>84</v>
      </c>
      <c r="B8" s="102">
        <v>0.12012012012012012</v>
      </c>
      <c r="C8" s="102">
        <v>0.11786309222738345</v>
      </c>
      <c r="D8" s="60"/>
      <c r="E8" s="61"/>
      <c r="F8" s="12"/>
      <c r="G8" s="12"/>
      <c r="H8" s="12"/>
      <c r="I8" s="12"/>
      <c r="J8" s="12"/>
      <c r="K8" s="12"/>
    </row>
    <row r="9" spans="1:11" x14ac:dyDescent="0.25">
      <c r="A9" s="101" t="s">
        <v>95</v>
      </c>
      <c r="B9" s="102">
        <v>0.18318318318318319</v>
      </c>
      <c r="C9" s="102">
        <v>0.17903165991417444</v>
      </c>
      <c r="D9" s="60"/>
      <c r="E9" s="61"/>
      <c r="F9" s="12"/>
      <c r="G9" s="12"/>
      <c r="H9" s="12"/>
      <c r="I9" s="12"/>
      <c r="J9" s="12"/>
      <c r="K9" s="12"/>
    </row>
    <row r="10" spans="1:11" x14ac:dyDescent="0.25">
      <c r="A10" s="104" t="s">
        <v>17</v>
      </c>
      <c r="B10" s="105">
        <v>1</v>
      </c>
      <c r="C10" s="105">
        <v>1</v>
      </c>
      <c r="D10" s="60"/>
      <c r="E10" s="61"/>
      <c r="F10" s="12"/>
      <c r="G10" s="12"/>
      <c r="H10" s="12"/>
      <c r="I10" s="12"/>
      <c r="J10" s="12"/>
      <c r="K10" s="12"/>
    </row>
    <row r="11" spans="1:11" x14ac:dyDescent="0.25">
      <c r="A11" s="23" t="s">
        <v>104</v>
      </c>
      <c r="B11" s="23"/>
      <c r="C11" s="23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2"/>
      <c r="B13" s="60"/>
      <c r="C13" s="12"/>
      <c r="D13" s="60"/>
      <c r="E13" s="12"/>
      <c r="F13" s="12"/>
      <c r="G13" s="12"/>
      <c r="H13" s="12"/>
      <c r="I13" s="12"/>
      <c r="J13" s="12"/>
      <c r="K13" s="12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A78D-6BB2-4D2C-9F59-97E91719A7C1}">
  <dimension ref="A1:I18"/>
  <sheetViews>
    <sheetView workbookViewId="0">
      <selection activeCell="B3" sqref="B3:I3"/>
    </sheetView>
  </sheetViews>
  <sheetFormatPr defaultRowHeight="15" x14ac:dyDescent="0.25"/>
  <cols>
    <col min="1" max="1" width="49.140625" customWidth="1"/>
    <col min="2" max="2" width="13.5703125" customWidth="1"/>
    <col min="3" max="3" width="18.7109375" customWidth="1"/>
    <col min="4" max="4" width="13.42578125" customWidth="1"/>
    <col min="5" max="5" width="16.7109375" customWidth="1"/>
    <col min="6" max="6" width="14.5703125" customWidth="1"/>
    <col min="7" max="7" width="16.7109375" customWidth="1"/>
    <col min="8" max="8" width="15.42578125" customWidth="1"/>
    <col min="9" max="9" width="17" customWidth="1"/>
  </cols>
  <sheetData>
    <row r="1" spans="1:9" x14ac:dyDescent="0.25">
      <c r="A1" s="84" t="s">
        <v>123</v>
      </c>
      <c r="B1" s="7"/>
      <c r="C1" s="7"/>
      <c r="D1" s="7"/>
      <c r="E1" s="7"/>
      <c r="F1" s="12"/>
      <c r="G1" s="12"/>
      <c r="H1" s="12"/>
      <c r="I1" s="12"/>
    </row>
    <row r="2" spans="1:9" x14ac:dyDescent="0.25">
      <c r="A2" s="120" t="s">
        <v>109</v>
      </c>
      <c r="B2" s="118" t="s">
        <v>4</v>
      </c>
      <c r="C2" s="119"/>
      <c r="D2" s="118" t="s">
        <v>5</v>
      </c>
      <c r="E2" s="119"/>
      <c r="F2" s="118" t="s">
        <v>6</v>
      </c>
      <c r="G2" s="119"/>
      <c r="H2" s="118" t="s">
        <v>110</v>
      </c>
      <c r="I2" s="119"/>
    </row>
    <row r="3" spans="1:9" ht="30" x14ac:dyDescent="0.25">
      <c r="A3" s="121"/>
      <c r="B3" s="106" t="s">
        <v>10</v>
      </c>
      <c r="C3" s="106" t="s">
        <v>103</v>
      </c>
      <c r="D3" s="106" t="s">
        <v>10</v>
      </c>
      <c r="E3" s="106" t="s">
        <v>103</v>
      </c>
      <c r="F3" s="106" t="s">
        <v>10</v>
      </c>
      <c r="G3" s="106" t="s">
        <v>103</v>
      </c>
      <c r="H3" s="106" t="s">
        <v>10</v>
      </c>
      <c r="I3" s="106" t="s">
        <v>103</v>
      </c>
    </row>
    <row r="4" spans="1:9" x14ac:dyDescent="0.25">
      <c r="A4" s="85" t="s">
        <v>111</v>
      </c>
      <c r="B4" s="64">
        <v>17</v>
      </c>
      <c r="C4" s="64">
        <v>1292000</v>
      </c>
      <c r="D4" s="64">
        <v>26</v>
      </c>
      <c r="E4" s="64">
        <v>2513708</v>
      </c>
      <c r="F4" s="64">
        <v>134</v>
      </c>
      <c r="G4" s="64">
        <v>30023419</v>
      </c>
      <c r="H4" s="64">
        <f>B4+D4+F4</f>
        <v>177</v>
      </c>
      <c r="I4" s="64">
        <f>C4+E4+G4</f>
        <v>33829127</v>
      </c>
    </row>
    <row r="5" spans="1:9" x14ac:dyDescent="0.25">
      <c r="A5" s="85" t="s">
        <v>112</v>
      </c>
      <c r="B5" s="64">
        <v>7</v>
      </c>
      <c r="C5" s="64">
        <v>532000</v>
      </c>
      <c r="D5" s="64">
        <v>13</v>
      </c>
      <c r="E5" s="64">
        <v>1356393</v>
      </c>
      <c r="F5" s="64">
        <v>44</v>
      </c>
      <c r="G5" s="64">
        <v>9814343</v>
      </c>
      <c r="H5" s="64">
        <f t="shared" ref="H5:H17" si="0">B5+D5+F5</f>
        <v>64</v>
      </c>
      <c r="I5" s="64">
        <f t="shared" ref="I5:I17" si="1">C5+E5+G5</f>
        <v>11702736</v>
      </c>
    </row>
    <row r="6" spans="1:9" x14ac:dyDescent="0.25">
      <c r="A6" s="85" t="s">
        <v>113</v>
      </c>
      <c r="B6" s="64">
        <v>2</v>
      </c>
      <c r="C6" s="64">
        <v>152000</v>
      </c>
      <c r="D6" s="64">
        <v>5</v>
      </c>
      <c r="E6" s="64">
        <v>489158</v>
      </c>
      <c r="F6" s="64">
        <v>32</v>
      </c>
      <c r="G6" s="64">
        <v>6597747</v>
      </c>
      <c r="H6" s="64">
        <f t="shared" si="0"/>
        <v>39</v>
      </c>
      <c r="I6" s="64">
        <f t="shared" si="1"/>
        <v>7238905</v>
      </c>
    </row>
    <row r="7" spans="1:9" x14ac:dyDescent="0.25">
      <c r="A7" s="85" t="s">
        <v>114</v>
      </c>
      <c r="B7" s="64">
        <v>6</v>
      </c>
      <c r="C7" s="64">
        <v>456000</v>
      </c>
      <c r="D7" s="64">
        <v>4</v>
      </c>
      <c r="E7" s="64">
        <v>386000</v>
      </c>
      <c r="F7" s="64">
        <v>15</v>
      </c>
      <c r="G7" s="64">
        <v>3660376</v>
      </c>
      <c r="H7" s="64">
        <f t="shared" si="0"/>
        <v>25</v>
      </c>
      <c r="I7" s="64">
        <f t="shared" si="1"/>
        <v>4502376</v>
      </c>
    </row>
    <row r="8" spans="1:9" x14ac:dyDescent="0.25">
      <c r="A8" s="85" t="s">
        <v>115</v>
      </c>
      <c r="B8" s="64">
        <v>3</v>
      </c>
      <c r="C8" s="64">
        <v>228000</v>
      </c>
      <c r="D8" s="64">
        <v>2</v>
      </c>
      <c r="E8" s="64">
        <v>204750</v>
      </c>
      <c r="F8" s="64">
        <v>8</v>
      </c>
      <c r="G8" s="64">
        <v>1927200</v>
      </c>
      <c r="H8" s="64">
        <f t="shared" si="0"/>
        <v>13</v>
      </c>
      <c r="I8" s="64">
        <f t="shared" si="1"/>
        <v>2359950</v>
      </c>
    </row>
    <row r="9" spans="1:9" x14ac:dyDescent="0.25">
      <c r="A9" s="85" t="s">
        <v>116</v>
      </c>
      <c r="B9" s="65"/>
      <c r="C9" s="65"/>
      <c r="D9" s="65">
        <v>2</v>
      </c>
      <c r="E9" s="65">
        <v>193000</v>
      </c>
      <c r="F9" s="64">
        <v>2</v>
      </c>
      <c r="G9" s="64">
        <v>384800</v>
      </c>
      <c r="H9" s="64">
        <f t="shared" si="0"/>
        <v>4</v>
      </c>
      <c r="I9" s="64">
        <f t="shared" si="1"/>
        <v>577800</v>
      </c>
    </row>
    <row r="10" spans="1:9" x14ac:dyDescent="0.25">
      <c r="A10" s="85" t="s">
        <v>117</v>
      </c>
      <c r="B10" s="65"/>
      <c r="C10" s="65"/>
      <c r="D10" s="64">
        <v>2</v>
      </c>
      <c r="E10" s="64">
        <v>151922</v>
      </c>
      <c r="F10" s="64"/>
      <c r="G10" s="64"/>
      <c r="H10" s="64">
        <f>B10+D10+F10</f>
        <v>2</v>
      </c>
      <c r="I10" s="64">
        <f>C10+E10+G10</f>
        <v>151922</v>
      </c>
    </row>
    <row r="11" spans="1:9" x14ac:dyDescent="0.25">
      <c r="A11" s="85" t="s">
        <v>118</v>
      </c>
      <c r="B11" s="64"/>
      <c r="C11" s="64"/>
      <c r="D11" s="64"/>
      <c r="E11" s="64"/>
      <c r="F11" s="64">
        <v>2</v>
      </c>
      <c r="G11" s="64">
        <v>384800</v>
      </c>
      <c r="H11" s="64">
        <f t="shared" si="0"/>
        <v>2</v>
      </c>
      <c r="I11" s="64">
        <f t="shared" si="1"/>
        <v>384800</v>
      </c>
    </row>
    <row r="12" spans="1:9" x14ac:dyDescent="0.25">
      <c r="A12" s="85" t="s">
        <v>119</v>
      </c>
      <c r="B12" s="64"/>
      <c r="C12" s="64"/>
      <c r="D12" s="64"/>
      <c r="E12" s="64"/>
      <c r="F12" s="64">
        <v>2</v>
      </c>
      <c r="G12" s="64">
        <v>384800</v>
      </c>
      <c r="H12" s="64">
        <f t="shared" ref="H12:I15" si="2">B12+D12+F12</f>
        <v>2</v>
      </c>
      <c r="I12" s="64">
        <f t="shared" si="2"/>
        <v>384800</v>
      </c>
    </row>
    <row r="13" spans="1:9" x14ac:dyDescent="0.25">
      <c r="A13" s="86" t="s">
        <v>1</v>
      </c>
      <c r="B13" s="64"/>
      <c r="C13" s="64"/>
      <c r="D13" s="64"/>
      <c r="E13" s="64"/>
      <c r="F13" s="64">
        <v>1</v>
      </c>
      <c r="G13" s="64">
        <v>269281</v>
      </c>
      <c r="H13" s="64">
        <f t="shared" si="2"/>
        <v>1</v>
      </c>
      <c r="I13" s="64">
        <f t="shared" si="2"/>
        <v>269281</v>
      </c>
    </row>
    <row r="14" spans="1:9" x14ac:dyDescent="0.25">
      <c r="A14" s="85" t="s">
        <v>120</v>
      </c>
      <c r="B14" s="64"/>
      <c r="C14" s="64"/>
      <c r="D14" s="64"/>
      <c r="E14" s="64"/>
      <c r="F14" s="64">
        <v>1</v>
      </c>
      <c r="G14" s="64">
        <v>192400</v>
      </c>
      <c r="H14" s="64">
        <f t="shared" si="2"/>
        <v>1</v>
      </c>
      <c r="I14" s="64">
        <f t="shared" si="2"/>
        <v>192400</v>
      </c>
    </row>
    <row r="15" spans="1:9" x14ac:dyDescent="0.25">
      <c r="A15" s="86" t="s">
        <v>0</v>
      </c>
      <c r="B15" s="64"/>
      <c r="C15" s="64"/>
      <c r="D15" s="64"/>
      <c r="E15" s="64"/>
      <c r="F15" s="64">
        <v>1</v>
      </c>
      <c r="G15" s="64">
        <v>191875</v>
      </c>
      <c r="H15" s="64">
        <f t="shared" si="2"/>
        <v>1</v>
      </c>
      <c r="I15" s="64">
        <f t="shared" si="2"/>
        <v>191875</v>
      </c>
    </row>
    <row r="16" spans="1:9" x14ac:dyDescent="0.25">
      <c r="A16" s="85" t="s">
        <v>121</v>
      </c>
      <c r="B16" s="64"/>
      <c r="C16" s="64"/>
      <c r="D16" s="64"/>
      <c r="E16" s="64"/>
      <c r="F16" s="64">
        <v>1</v>
      </c>
      <c r="G16" s="64">
        <v>270000</v>
      </c>
      <c r="H16" s="64">
        <f t="shared" si="0"/>
        <v>1</v>
      </c>
      <c r="I16" s="64">
        <f t="shared" si="1"/>
        <v>270000</v>
      </c>
    </row>
    <row r="17" spans="1:9" x14ac:dyDescent="0.25">
      <c r="A17" s="63" t="s">
        <v>122</v>
      </c>
      <c r="B17" s="64"/>
      <c r="C17" s="64"/>
      <c r="D17" s="64">
        <v>1</v>
      </c>
      <c r="E17" s="64">
        <v>116875</v>
      </c>
      <c r="F17" s="64"/>
      <c r="G17" s="64"/>
      <c r="H17" s="64">
        <f t="shared" si="0"/>
        <v>1</v>
      </c>
      <c r="I17" s="64">
        <f t="shared" si="1"/>
        <v>116875</v>
      </c>
    </row>
    <row r="18" spans="1:9" x14ac:dyDescent="0.25">
      <c r="A18" s="62" t="s">
        <v>7</v>
      </c>
      <c r="B18" s="66">
        <f t="shared" ref="B18:I18" si="3">SUM(B4:B17)</f>
        <v>35</v>
      </c>
      <c r="C18" s="66">
        <f t="shared" si="3"/>
        <v>2660000</v>
      </c>
      <c r="D18" s="66">
        <f t="shared" si="3"/>
        <v>55</v>
      </c>
      <c r="E18" s="66">
        <f t="shared" si="3"/>
        <v>5411806</v>
      </c>
      <c r="F18" s="66">
        <f t="shared" si="3"/>
        <v>243</v>
      </c>
      <c r="G18" s="66">
        <f t="shared" si="3"/>
        <v>54101041</v>
      </c>
      <c r="H18" s="66">
        <f t="shared" si="3"/>
        <v>333</v>
      </c>
      <c r="I18" s="66">
        <f t="shared" si="3"/>
        <v>62172847</v>
      </c>
    </row>
  </sheetData>
  <mergeCells count="5">
    <mergeCell ref="F2:G2"/>
    <mergeCell ref="H2:I2"/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11</vt:i4>
      </vt:variant>
      <vt:variant>
        <vt:lpstr>Nimega vahemikud</vt:lpstr>
      </vt:variant>
      <vt:variant>
        <vt:i4>2</vt:i4>
      </vt:variant>
    </vt:vector>
  </HeadingPairs>
  <TitlesOfParts>
    <vt:vector size="13" baseType="lpstr">
      <vt:lpstr>Figure 1</vt:lpstr>
      <vt:lpstr>Table 1</vt:lpstr>
      <vt:lpstr>Table 2</vt:lpstr>
      <vt:lpstr>Table 3</vt:lpstr>
      <vt:lpstr>Table 4</vt:lpstr>
      <vt:lpstr>Table 5</vt:lpstr>
      <vt:lpstr>Table 6</vt:lpstr>
      <vt:lpstr>Figure 2</vt:lpstr>
      <vt:lpstr>Table 7</vt:lpstr>
      <vt:lpstr>Table 8</vt:lpstr>
      <vt:lpstr>Table 9</vt:lpstr>
      <vt:lpstr>'Figure 1'!_ftn1</vt:lpstr>
      <vt:lpstr>'Figure 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Tuvike</dc:creator>
  <cp:lastModifiedBy>Maarja Sillaste</cp:lastModifiedBy>
  <dcterms:created xsi:type="dcterms:W3CDTF">2021-06-02T07:08:29Z</dcterms:created>
  <dcterms:modified xsi:type="dcterms:W3CDTF">2024-05-31T10:33:50Z</dcterms:modified>
</cp:coreProperties>
</file>